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.210\Finance\MO\GSA\Financial Statements\Monthly Financial Reports\2025\6 June 3 2025\"/>
    </mc:Choice>
  </mc:AlternateContent>
  <xr:revisionPtr revIDLastSave="0" documentId="13_ncr:1_{8A99F8AD-A4B2-4ECE-91EB-6F582EDB4FEE}" xr6:coauthVersionLast="47" xr6:coauthVersionMax="47" xr10:uidLastSave="{00000000-0000-0000-0000-000000000000}"/>
  <bookViews>
    <workbookView xWindow="57480" yWindow="1080" windowWidth="29040" windowHeight="15720" tabRatio="845" xr2:uid="{00000000-000D-0000-FFFF-FFFF00000000}"/>
  </bookViews>
  <sheets>
    <sheet name="Dashboard" sheetId="13" r:id="rId1"/>
    <sheet name="FS Summary" sheetId="5" r:id="rId2"/>
    <sheet name="P&amp;L Summary" sheetId="4" r:id="rId3"/>
    <sheet name="Balance Sheet" sheetId="9" r:id="rId4"/>
    <sheet name="P&amp;L Detail" sheetId="8" r:id="rId5"/>
    <sheet name="FY25 Federal Claims" sheetId="15" r:id="rId6"/>
    <sheet name="Other State Revenues" sheetId="17" r:id="rId7"/>
    <sheet name="FY24 Fed. Claims" sheetId="14" r:id="rId8"/>
    <sheet name="FY24 Construction" sheetId="18" r:id="rId9"/>
    <sheet name="FY25 Construction" sheetId="19" r:id="rId10"/>
    <sheet name="Interest Rates" sheetId="20" r:id="rId11"/>
  </sheets>
  <definedNames>
    <definedName name="QB_COLUMN_1" localSheetId="8" hidden="1">'FY24 Construction'!$E$1</definedName>
    <definedName name="QB_COLUMN_1" localSheetId="9" hidden="1">'FY25 Construction'!$E$1</definedName>
    <definedName name="QB_COLUMN_17" localSheetId="8" hidden="1">'FY24 Construction'!$Q$1</definedName>
    <definedName name="QB_COLUMN_17" localSheetId="9" hidden="1">'FY25 Construction'!$Q$1</definedName>
    <definedName name="QB_COLUMN_19" localSheetId="8" hidden="1">'FY24 Construction'!$S$1</definedName>
    <definedName name="QB_COLUMN_19" localSheetId="9" hidden="1">'FY25 Construction'!$S$1</definedName>
    <definedName name="QB_COLUMN_20" localSheetId="8" hidden="1">'FY24 Construction'!$U$1</definedName>
    <definedName name="QB_COLUMN_20" localSheetId="9" hidden="1">'FY25 Construction'!$U$1</definedName>
    <definedName name="QB_COLUMN_28" localSheetId="8" hidden="1">'FY24 Construction'!$W$1</definedName>
    <definedName name="QB_COLUMN_28" localSheetId="9" hidden="1">'FY25 Construction'!$W$1</definedName>
    <definedName name="QB_COLUMN_29" localSheetId="3" hidden="1">'Balance Sheet'!$G$1</definedName>
    <definedName name="QB_COLUMN_29" localSheetId="8" hidden="1">'FY24 Construction'!$Y$1</definedName>
    <definedName name="QB_COLUMN_29" localSheetId="9" hidden="1">'FY25 Construction'!$Y$1</definedName>
    <definedName name="QB_COLUMN_29" localSheetId="4" hidden="1">'P&amp;L Detail'!$H$1</definedName>
    <definedName name="QB_COLUMN_29_1" localSheetId="3" hidden="1">'Balance Sheet'!$F$1</definedName>
    <definedName name="QB_COLUMN_3" localSheetId="8" hidden="1">'FY24 Construction'!$G$1</definedName>
    <definedName name="QB_COLUMN_3" localSheetId="9" hidden="1">'FY25 Construction'!$G$1</definedName>
    <definedName name="QB_COLUMN_31" localSheetId="8" hidden="1">'FY24 Construction'!$AC$1</definedName>
    <definedName name="QB_COLUMN_31" localSheetId="9" hidden="1">'FY25 Construction'!$AC$1</definedName>
    <definedName name="QB_COLUMN_4" localSheetId="8" hidden="1">'FY24 Construction'!$I$1</definedName>
    <definedName name="QB_COLUMN_4" localSheetId="9" hidden="1">'FY25 Construction'!$I$1</definedName>
    <definedName name="QB_COLUMN_5" localSheetId="8" hidden="1">'FY24 Construction'!$K$1</definedName>
    <definedName name="QB_COLUMN_5" localSheetId="9" hidden="1">'FY25 Construction'!$K$1</definedName>
    <definedName name="QB_COLUMN_54" localSheetId="8" hidden="1">'FY24 Construction'!$AA$1</definedName>
    <definedName name="QB_COLUMN_54" localSheetId="9" hidden="1">'FY25 Construction'!$AA$1</definedName>
    <definedName name="QB_COLUMN_59200" localSheetId="4" hidden="1">'P&amp;L Detail'!#REF!</definedName>
    <definedName name="QB_COLUMN_59200_1" localSheetId="4" hidden="1">'P&amp;L Detail'!$G$2</definedName>
    <definedName name="QB_COLUMN_59200_2" localSheetId="4" hidden="1">'P&amp;L Detail'!$H$2</definedName>
    <definedName name="QB_COLUMN_63620" localSheetId="4" hidden="1">'P&amp;L Detail'!#REF!</definedName>
    <definedName name="QB_COLUMN_63620_1" localSheetId="4" hidden="1">'P&amp;L Detail'!$K$2</definedName>
    <definedName name="QB_COLUMN_63620_2" localSheetId="4" hidden="1">'P&amp;L Detail'!$L$2</definedName>
    <definedName name="QB_COLUMN_64430" localSheetId="4" hidden="1">'P&amp;L Detail'!#REF!</definedName>
    <definedName name="QB_COLUMN_64430_1" localSheetId="4" hidden="1">'P&amp;L Detail'!$M$2</definedName>
    <definedName name="QB_COLUMN_64430_2" localSheetId="4" hidden="1">'P&amp;L Detail'!$N$2</definedName>
    <definedName name="QB_COLUMN_7" localSheetId="8" hidden="1">'FY24 Construction'!$M$1</definedName>
    <definedName name="QB_COLUMN_7" localSheetId="9" hidden="1">'FY25 Construction'!$M$1</definedName>
    <definedName name="QB_COLUMN_76210" localSheetId="4" hidden="1">'P&amp;L Detail'!#REF!</definedName>
    <definedName name="QB_COLUMN_76210_1" localSheetId="4" hidden="1">'P&amp;L Detail'!$I$2</definedName>
    <definedName name="QB_COLUMN_76210_2" localSheetId="4" hidden="1">'P&amp;L Detail'!$J$2</definedName>
    <definedName name="QB_COLUMN_8" localSheetId="8" hidden="1">'FY24 Construction'!$O$1</definedName>
    <definedName name="QB_COLUMN_8" localSheetId="9" hidden="1">'FY25 Construction'!$O$1</definedName>
    <definedName name="QB_DATA_0" localSheetId="3" hidden="1">'Balance Sheet'!$5:$5,'Balance Sheet'!$6:$6,'Balance Sheet'!$7:$7,'Balance Sheet'!$12:$12,'Balance Sheet'!$18:$18,'Balance Sheet'!$19:$19,'Balance Sheet'!$20:$20,'Balance Sheet'!$21:$21,'Balance Sheet'!$22:$22,'Balance Sheet'!$23:$23,'Balance Sheet'!$24:$24,'Balance Sheet'!$25:$25,'Balance Sheet'!$32:$32,'Balance Sheet'!$35:$35,'Balance Sheet'!$36:$36,'Balance Sheet'!$37:$37</definedName>
    <definedName name="QB_DATA_0" localSheetId="8" hidden="1">'FY24 Construction'!$5:$5,'FY24 Construction'!$6:$6,'FY24 Construction'!$7:$7,'FY24 Construction'!$8:$8,'FY24 Construction'!$9:$9,'FY24 Construction'!$10:$10,'FY24 Construction'!$11:$11,'FY24 Construction'!$12:$12,'FY24 Construction'!$13:$13,'FY24 Construction'!$14:$14,'FY24 Construction'!$15:$15,'FY24 Construction'!$16:$16,'FY24 Construction'!$17:$17,'FY24 Construction'!$18:$18,'FY24 Construction'!$19:$19,'FY24 Construction'!$20:$20</definedName>
    <definedName name="QB_DATA_0" localSheetId="9" hidden="1">'FY25 Construction'!$5:$5,'FY25 Construction'!$6:$6,'FY25 Construction'!$7:$7,'FY25 Construction'!$8:$8,'FY25 Construction'!$9:$9,'FY25 Construction'!$10:$10,'FY25 Construction'!$11:$11,'FY25 Construction'!$12:$12,'FY25 Construction'!$13:$13,'FY25 Construction'!$14:$14,'FY25 Construction'!$15:$15,'FY25 Construction'!$16:$16,'FY25 Construction'!$17:$17,'FY25 Construction'!$18:$18,'FY25 Construction'!$19:$19,'FY25 Construction'!$20:$20</definedName>
    <definedName name="QB_DATA_0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DATA_0_1" localSheetId="3" hidden="1">'Balance Sheet'!$5:$5,'Balance Sheet'!$6:$6,'Balance Sheet'!$7:$7,'Balance Sheet'!$12:$12,'Balance Sheet'!$18:$18,'Balance Sheet'!$19:$19,'Balance Sheet'!$20:$20,'Balance Sheet'!$21:$21,'Balance Sheet'!$22:$22,'Balance Sheet'!$23:$23,'Balance Sheet'!$24:$24,'Balance Sheet'!$25:$25,'Balance Sheet'!$31:$31,'Balance Sheet'!$34:$34,'Balance Sheet'!$39:$39,'Balance Sheet'!$40:$40</definedName>
    <definedName name="QB_DATA_0_1" localSheetId="4" hidden="1">'P&amp;L Detail'!$5:$5,'P&amp;L Detail'!$6:$6,'P&amp;L Detail'!$7:$7,'P&amp;L Detail'!$8:$8,'P&amp;L Detail'!$9:$9,'P&amp;L Detail'!$10:$10,'P&amp;L Detail'!$11:$11,'P&amp;L Detail'!$12:$12,'P&amp;L Detail'!$15:$15,'P&amp;L Detail'!$16:$16,'P&amp;L Detail'!$19:$19,'P&amp;L Detail'!$20:$20,'P&amp;L Detail'!$21:$21,'P&amp;L Detail'!$22:$22,'P&amp;L Detail'!$23:$23,'P&amp;L Detail'!$24:$24</definedName>
    <definedName name="QB_DATA_0_2" localSheetId="3" hidden="1">'Balance Sheet'!$5:$5,'Balance Sheet'!$6:$6,'Balance Sheet'!$7:$7,'Balance Sheet'!$12:$12,'Balance Sheet'!$18:$18,'Balance Sheet'!$19:$19,'Balance Sheet'!$20:$20,'Balance Sheet'!$21:$21,'Balance Sheet'!$22:$22,'Balance Sheet'!$23:$23,'Balance Sheet'!$24:$24,'Balance Sheet'!$25:$25,'Balance Sheet'!$33:$33,'Balance Sheet'!$37:$37,'Balance Sheet'!$38:$38,'Balance Sheet'!$39:$39</definedName>
    <definedName name="QB_DATA_0_2" localSheetId="4" hidden="1">'P&amp;L Detail'!$5:$5,'P&amp;L Detail'!$6:$6,'P&amp;L Detail'!$7:$7,'P&amp;L Detail'!$8:$8,'P&amp;L Detail'!$9:$9,'P&amp;L Detail'!$10:$10,'P&amp;L Detail'!$11:$11,'P&amp;L Detail'!$12:$12,'P&amp;L Detail'!$13:$13,'P&amp;L Detail'!$16:$16,'P&amp;L Detail'!$17:$17,'P&amp;L Detail'!$20:$20,'P&amp;L Detail'!$21:$21,'P&amp;L Detail'!$22:$22,'P&amp;L Detail'!$23:$23,'P&amp;L Detail'!$24:$24</definedName>
    <definedName name="QB_DATA_0_3" localSheetId="3" hidden="1">'Balance Sheet'!$5:$5,'Balance Sheet'!$6:$6,'Balance Sheet'!$7:$7,'Balance Sheet'!$12:$12,'Balance Sheet'!$18:$18,'Balance Sheet'!$19:$19,'Balance Sheet'!$20:$20,'Balance Sheet'!$21:$21,'Balance Sheet'!$22:$22,'Balance Sheet'!$23:$23,'Balance Sheet'!$24:$24,'Balance Sheet'!$25:$25,'Balance Sheet'!$33:$33,'Balance Sheet'!$34:$34,'Balance Sheet'!$35:$35,'Balance Sheet'!$39:$39</definedName>
    <definedName name="QB_DATA_0_3" localSheetId="4" hidden="1">'P&amp;L Detail'!$5:$5,'P&amp;L Detail'!$6:$6,'P&amp;L Detail'!$7:$7,'P&amp;L Detail'!$8:$8,'P&amp;L Detail'!$9:$9,'P&amp;L Detail'!$10:$10,'P&amp;L Detail'!$11:$11,'P&amp;L Detail'!$12:$12,'P&amp;L Detail'!$13:$13,'P&amp;L Detail'!$16:$16,'P&amp;L Detail'!$17:$17,'P&amp;L Detail'!$18:$18,'P&amp;L Detail'!$21:$21,'P&amp;L Detail'!$22:$22,'P&amp;L Detail'!$23:$23,'P&amp;L Detail'!$24:$24</definedName>
    <definedName name="QB_DATA_0_4" localSheetId="3" hidden="1">'Balance Sheet'!$5:$5,'Balance Sheet'!$6:$6,'Balance Sheet'!$7:$7,'Balance Sheet'!$12:$12,'Balance Sheet'!$18:$18,'Balance Sheet'!$19:$19,'Balance Sheet'!$21:$21,'Balance Sheet'!$22:$22,'Balance Sheet'!$24:$24,'Balance Sheet'!$25:$25,'Balance Sheet'!$26:$26,'Balance Sheet'!$27:$27,'Balance Sheet'!$28:$28,'Balance Sheet'!$36:$36,'Balance Sheet'!$37:$37,'Balance Sheet'!$38:$38</definedName>
    <definedName name="QB_DATA_0_4" localSheetId="4" hidden="1">'P&amp;L Detail'!$5:$5,'P&amp;L Detail'!$6:$6,'P&amp;L Detail'!$7:$7,'P&amp;L Detail'!$8:$8,'P&amp;L Detail'!$9:$9,'P&amp;L Detail'!$10:$10,'P&amp;L Detail'!$11:$11,'P&amp;L Detail'!$12:$12,'P&amp;L Detail'!$15:$15,'P&amp;L Detail'!$16:$16,'P&amp;L Detail'!$17:$17,'P&amp;L Detail'!$20:$20,'P&amp;L Detail'!$21:$21,'P&amp;L Detail'!$22:$22,'P&amp;L Detail'!$23:$23,'P&amp;L Detail'!$24:$24</definedName>
    <definedName name="QB_DATA_0_5" localSheetId="3" hidden="1">'Balance Sheet'!$5:$5,'Balance Sheet'!$6:$6,'Balance Sheet'!$7:$7,'Balance Sheet'!$12:$12,'Balance Sheet'!$18:$18,'Balance Sheet'!$19:$19,'Balance Sheet'!$21:$21,'Balance Sheet'!$22:$22,'Balance Sheet'!$24:$24,'Balance Sheet'!$25:$25,'Balance Sheet'!$26:$26,'Balance Sheet'!$27:$27,'Balance Sheet'!$28:$28,'Balance Sheet'!$36:$36,'Balance Sheet'!$37:$37,'Balance Sheet'!$41:$41</definedName>
    <definedName name="QB_DATA_0_5" localSheetId="4" hidden="1">'P&amp;L Detail'!$5:$5,'P&amp;L Detail'!$6:$6,'P&amp;L Detail'!$7:$7,'P&amp;L Detail'!$8:$8,'P&amp;L Detail'!$9:$9,'P&amp;L Detail'!$10:$10,'P&amp;L Detail'!$11:$11,'P&amp;L Detail'!$12:$12,'P&amp;L Detail'!$15:$15,'P&amp;L Detail'!$16:$16,'P&amp;L Detail'!$17:$17,'P&amp;L Detail'!$18:$18,'P&amp;L Detail'!$21:$21,'P&amp;L Detail'!$22:$22,'P&amp;L Detail'!$23:$23,'P&amp;L Detail'!$24:$24</definedName>
    <definedName name="QB_DATA_1" localSheetId="3" hidden="1">'Balance Sheet'!$38:$38,'Balance Sheet'!$39:$39,'Balance Sheet'!$40:$40,'Balance Sheet'!$41:$41,'Balance Sheet'!$47:$47,'Balance Sheet'!$52:$52,'Balance Sheet'!$53:$53</definedName>
    <definedName name="QB_DATA_1" localSheetId="8" hidden="1">'FY24 Construction'!$21:$21,'FY24 Construction'!$22:$22,'FY24 Construction'!$23:$23,'FY24 Construction'!$24:$24,'FY24 Construction'!$25:$25,'FY24 Construction'!$26:$26,'FY24 Construction'!$27:$27,'FY24 Construction'!$28:$28,'FY24 Construction'!$29:$29</definedName>
    <definedName name="QB_DATA_1" localSheetId="9" hidden="1">'FY25 Construction'!$21:$21,'FY25 Construction'!$22:$22,'FY25 Construction'!$23:$23,'FY25 Construction'!$24:$24,'FY25 Construction'!$25:$25,'FY25 Construction'!$26:$26,'FY25 Construction'!$27:$27,'FY25 Construction'!$28:$28</definedName>
    <definedName name="QB_DATA_1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DATA_1_1" localSheetId="3" hidden="1">'Balance Sheet'!$40:$40,'Balance Sheet'!$41:$41,'Balance Sheet'!$42:$42,'Balance Sheet'!$43:$43,'Balance Sheet'!$49:$49,'Balance Sheet'!$50:$50,'Balance Sheet'!$51:$51,'Balance Sheet'!$52:$52,'Balance Sheet'!$57:$57,'Balance Sheet'!$58:$58</definedName>
    <definedName name="QB_DATA_1_1" localSheetId="4" hidden="1">'P&amp;L Detail'!$25:$25,'P&amp;L Detail'!$26:$26,'P&amp;L Detail'!$31:$31,'P&amp;L Detail'!$32:$32,'P&amp;L Detail'!$35:$35,'P&amp;L Detail'!$36:$36,'P&amp;L Detail'!$37:$37,'P&amp;L Detail'!$38:$38,'P&amp;L Detail'!$39:$39,'P&amp;L Detail'!$40:$40,'P&amp;L Detail'!$41:$41,'P&amp;L Detail'!$42:$42,'P&amp;L Detail'!$45:$45,'P&amp;L Detail'!$46:$46,'P&amp;L Detail'!$47:$47,'P&amp;L Detail'!$48:$48</definedName>
    <definedName name="QB_DATA_1_2" localSheetId="3" hidden="1">'Balance Sheet'!$40:$40,'Balance Sheet'!$41:$41,'Balance Sheet'!$42:$42,'Balance Sheet'!$43:$43,'Balance Sheet'!$44:$44,'Balance Sheet'!$45:$45,'Balance Sheet'!$51:$51,'Balance Sheet'!$52:$52,'Balance Sheet'!$53:$53,'Balance Sheet'!$54:$54,'Balance Sheet'!$59:$59,'Balance Sheet'!$60:$60</definedName>
    <definedName name="QB_DATA_1_2" localSheetId="4" hidden="1">'P&amp;L Detail'!$25:$25,'P&amp;L Detail'!$26:$26,'P&amp;L Detail'!$27:$27,'P&amp;L Detail'!$28:$28,'P&amp;L Detail'!$33:$33,'P&amp;L Detail'!$34:$34,'P&amp;L Detail'!$37:$37,'P&amp;L Detail'!$38:$38,'P&amp;L Detail'!$39:$39,'P&amp;L Detail'!$40:$40,'P&amp;L Detail'!$41:$41,'P&amp;L Detail'!$42:$42,'P&amp;L Detail'!$43:$43,'P&amp;L Detail'!$44:$44,'P&amp;L Detail'!$47:$47,'P&amp;L Detail'!$48:$48</definedName>
    <definedName name="QB_DATA_1_3" localSheetId="3" hidden="1">'Balance Sheet'!$42:$42,'Balance Sheet'!$43:$43,'Balance Sheet'!$44:$44,'Balance Sheet'!$45:$45,'Balance Sheet'!$46:$46,'Balance Sheet'!$47:$47,'Balance Sheet'!$53:$53,'Balance Sheet'!$54:$54,'Balance Sheet'!$55:$55,'Balance Sheet'!$56:$56,'Balance Sheet'!$61:$61,'Balance Sheet'!$62:$62</definedName>
    <definedName name="QB_DATA_1_3" localSheetId="4" hidden="1">'P&amp;L Detail'!$25:$25,'P&amp;L Detail'!$26:$26,'P&amp;L Detail'!$27:$27,'P&amp;L Detail'!$28:$28,'P&amp;L Detail'!$36:$36,'P&amp;L Detail'!$37:$37,'P&amp;L Detail'!$43:$43,'P&amp;L Detail'!$44:$44,'P&amp;L Detail'!$47:$47,'P&amp;L Detail'!$48:$48,'P&amp;L Detail'!$51:$51,'P&amp;L Detail'!$52:$52,'P&amp;L Detail'!$55:$55,'P&amp;L Detail'!$56:$56,'P&amp;L Detail'!$57:$57,'P&amp;L Detail'!$58:$58</definedName>
    <definedName name="QB_DATA_1_4" localSheetId="3" hidden="1">'Balance Sheet'!$42:$42,'Balance Sheet'!$43:$43,'Balance Sheet'!$44:$44,'Balance Sheet'!$45:$45,'Balance Sheet'!$46:$46,'Balance Sheet'!$47:$47,'Balance Sheet'!$48:$48,'Balance Sheet'!$54:$54,'Balance Sheet'!$55:$55,'Balance Sheet'!$56:$56,'Balance Sheet'!$57:$57,'Balance Sheet'!$62:$62,'Balance Sheet'!$63:$63</definedName>
    <definedName name="QB_DATA_1_4" localSheetId="4" hidden="1">'P&amp;L Detail'!$25:$25,'P&amp;L Detail'!$26:$26,'P&amp;L Detail'!$27:$27,'P&amp;L Detail'!$28:$28,'P&amp;L Detail'!$29:$29,'P&amp;L Detail'!$34:$34,'P&amp;L Detail'!$35:$35,'P&amp;L Detail'!$38:$38,'P&amp;L Detail'!$39:$39,'P&amp;L Detail'!$40:$40,'P&amp;L Detail'!$41:$41,'P&amp;L Detail'!$42:$42,'P&amp;L Detail'!$43:$43,'P&amp;L Detail'!$44:$44,'P&amp;L Detail'!$45:$45,'P&amp;L Detail'!$48:$48</definedName>
    <definedName name="QB_DATA_1_5" localSheetId="3" hidden="1">'Balance Sheet'!$42:$42,'Balance Sheet'!$43:$43,'Balance Sheet'!$44:$44,'Balance Sheet'!$45:$45,'Balance Sheet'!$46:$46,'Balance Sheet'!$47:$47,'Balance Sheet'!$48:$48,'Balance Sheet'!$54:$54,'Balance Sheet'!$55:$55,'Balance Sheet'!$56:$56,'Balance Sheet'!$57:$57,'Balance Sheet'!$58:$58,'Balance Sheet'!$63:$63,'Balance Sheet'!$64:$64</definedName>
    <definedName name="QB_DATA_1_5" localSheetId="4" hidden="1">'P&amp;L Detail'!$25:$25,'P&amp;L Detail'!$26:$26,'P&amp;L Detail'!$27:$27,'P&amp;L Detail'!$28:$28,'P&amp;L Detail'!$29:$29,'P&amp;L Detail'!$37:$37,'P&amp;L Detail'!$38:$38,'P&amp;L Detail'!$44:$44,'P&amp;L Detail'!$45:$45,'P&amp;L Detail'!$48:$48,'P&amp;L Detail'!$49:$49,'P&amp;L Detail'!$52:$52,'P&amp;L Detail'!$53:$53,'P&amp;L Detail'!$56:$56,'P&amp;L Detail'!$57:$57,'P&amp;L Detail'!$58:$58</definedName>
    <definedName name="QB_DATA_10" localSheetId="4" hidden="1">'P&amp;L Detail'!$246:$246,'P&amp;L Detail'!$251:$251,'P&amp;L Detail'!$254:$254,'P&amp;L Detail'!$259:$259,'P&amp;L Detail'!$260:$260,'P&amp;L Detail'!$261:$261,'P&amp;L Detail'!$264:$264,'P&amp;L Detail'!$267:$267,'P&amp;L Detail'!$272:$272,'P&amp;L Detail'!$273:$273,'P&amp;L Detail'!$274:$274,'P&amp;L Detail'!$275:$275,'P&amp;L Detail'!$280:$280,'P&amp;L Detail'!$281:$281,'P&amp;L Detail'!$282:$282,'P&amp;L Detail'!$285:$285</definedName>
    <definedName name="QB_DATA_10_1" localSheetId="4" hidden="1">'P&amp;L Detail'!$285:$285,'P&amp;L Detail'!$286:$286,'P&amp;L Detail'!$289:$289,'P&amp;L Detail'!$292:$292,'P&amp;L Detail'!$293:$293,'P&amp;L Detail'!$294:$294,'P&amp;L Detail'!$295:$295,'P&amp;L Detail'!$298:$298,'P&amp;L Detail'!$299:$299</definedName>
    <definedName name="QB_DATA_10_2" localSheetId="4" hidden="1">'P&amp;L Detail'!$267:$267,'P&amp;L Detail'!$268:$268,'P&amp;L Detail'!$269:$269,'P&amp;L Detail'!$272:$272,'P&amp;L Detail'!$273:$273,'P&amp;L Detail'!$274:$274,'P&amp;L Detail'!$277:$277,'P&amp;L Detail'!$278:$278,'P&amp;L Detail'!$279:$279,'P&amp;L Detail'!$282:$282,'P&amp;L Detail'!$283:$283,'P&amp;L Detail'!$284:$284,'P&amp;L Detail'!$287:$287,'P&amp;L Detail'!$288:$288,'P&amp;L Detail'!$289:$289,'P&amp;L Detail'!$290:$290</definedName>
    <definedName name="QB_DATA_10_3" localSheetId="4" hidden="1">'P&amp;L Detail'!$201:$201,'P&amp;L Detail'!$204:$204,'P&amp;L Detail'!$205:$205,'P&amp;L Detail'!$206:$206,'P&amp;L Detail'!$209:$209,'P&amp;L Detail'!$215:$215,'P&amp;L Detail'!$216:$216,'P&amp;L Detail'!$217:$217,'P&amp;L Detail'!$218:$218,'P&amp;L Detail'!$219:$219,'P&amp;L Detail'!$220:$220,'P&amp;L Detail'!$221:$221,'P&amp;L Detail'!$224:$224,'P&amp;L Detail'!$227:$227,'P&amp;L Detail'!$230:$230,'P&amp;L Detail'!$233:$233</definedName>
    <definedName name="QB_DATA_10_4" localSheetId="4" hidden="1">'P&amp;L Detail'!$293:$293,'P&amp;L Detail'!$294:$294,'P&amp;L Detail'!$297:$297,'P&amp;L Detail'!$300:$300</definedName>
    <definedName name="QB_DATA_11" localSheetId="4" hidden="1">'P&amp;L Detail'!$286:$286,'P&amp;L Detail'!$287:$287,'P&amp;L Detail'!$288:$288,'P&amp;L Detail'!$294:$294,'P&amp;L Detail'!$295:$295,'P&amp;L Detail'!$296:$296,'P&amp;L Detail'!$297:$297,'P&amp;L Detail'!$298:$298,'P&amp;L Detail'!$299:$299,'P&amp;L Detail'!$300:$300,'P&amp;L Detail'!$301:$301,'P&amp;L Detail'!$302:$302,'P&amp;L Detail'!$303:$303,'P&amp;L Detail'!$304:$304,'P&amp;L Detail'!$305:$305,'P&amp;L Detail'!$306:$306</definedName>
    <definedName name="QB_DATA_11_1" localSheetId="4" hidden="1">'P&amp;L Detail'!$291:$291,'P&amp;L Detail'!$294:$294,'P&amp;L Detail'!$295:$295,'P&amp;L Detail'!$298:$298,'P&amp;L Detail'!$299:$299,'P&amp;L Detail'!$302:$302,'P&amp;L Detail'!$303:$303,'P&amp;L Detail'!$308:$308,'P&amp;L Detail'!$309:$309,'P&amp;L Detail'!$311:$311,'P&amp;L Detail'!$313:$313,'P&amp;L Detail'!$314:$314,'P&amp;L Detail'!$317:$317,'P&amp;L Detail'!$318:$318</definedName>
    <definedName name="QB_DATA_11_2" localSheetId="4" hidden="1">'P&amp;L Detail'!$236:$236,'P&amp;L Detail'!$237:$237,'P&amp;L Detail'!$240:$240,'P&amp;L Detail'!$245:$245,'P&amp;L Detail'!$246:$246,'P&amp;L Detail'!$249:$249,'P&amp;L Detail'!$250:$250,'P&amp;L Detail'!$251:$251,'P&amp;L Detail'!$252:$252,'P&amp;L Detail'!$255:$255,'P&amp;L Detail'!$258:$258,'P&amp;L Detail'!$261:$261,'P&amp;L Detail'!$264:$264,'P&amp;L Detail'!$267:$267,'P&amp;L Detail'!$270:$270,'P&amp;L Detail'!$275:$275</definedName>
    <definedName name="QB_DATA_12" localSheetId="4" hidden="1">'P&amp;L Detail'!$307:$307,'P&amp;L Detail'!$308:$308,'P&amp;L Detail'!$309:$309,'P&amp;L Detail'!$310:$310,'P&amp;L Detail'!$313:$313,'P&amp;L Detail'!$314:$314,'P&amp;L Detail'!$315:$315,'P&amp;L Detail'!$318:$318,'P&amp;L Detail'!$321:$321,'P&amp;L Detail'!$322:$322,'P&amp;L Detail'!$323:$323,'P&amp;L Detail'!$324:$324,'P&amp;L Detail'!$327:$327,'P&amp;L Detail'!$330:$330,'P&amp;L Detail'!$333:$333,'P&amp;L Detail'!$336:$336</definedName>
    <definedName name="QB_DATA_12_1" localSheetId="4" hidden="1">'P&amp;L Detail'!$276:$276,'P&amp;L Detail'!$281:$281,'P&amp;L Detail'!$284:$284,'P&amp;L Detail'!$287:$287,'P&amp;L Detail'!$292:$292,'P&amp;L Detail'!$293:$293,'P&amp;L Detail'!$296:$296,'P&amp;L Detail'!$299:$299,'P&amp;L Detail'!$304:$304,'P&amp;L Detail'!$305:$305,'P&amp;L Detail'!$306:$306,'P&amp;L Detail'!$311:$311,'P&amp;L Detail'!$312:$312,'P&amp;L Detail'!$313:$313,'P&amp;L Detail'!$316:$316,'P&amp;L Detail'!$317:$317</definedName>
    <definedName name="QB_DATA_13" localSheetId="4" hidden="1">'P&amp;L Detail'!$337:$337,'P&amp;L Detail'!$338:$338,'P&amp;L Detail'!$343:$343,'P&amp;L Detail'!$346:$346,'P&amp;L Detail'!$347:$347,'P&amp;L Detail'!$350:$350,'P&amp;L Detail'!$353:$353,'P&amp;L Detail'!$354:$354,'P&amp;L Detail'!$355:$355,'P&amp;L Detail'!$358:$358</definedName>
    <definedName name="QB_DATA_13_1" localSheetId="4" hidden="1">'P&amp;L Detail'!$318:$318,'P&amp;L Detail'!$319:$319,'P&amp;L Detail'!$325:$325,'P&amp;L Detail'!$326:$326,'P&amp;L Detail'!$327:$327,'P&amp;L Detail'!$328:$328,'P&amp;L Detail'!$329:$329,'P&amp;L Detail'!$330:$330,'P&amp;L Detail'!$331:$331,'P&amp;L Detail'!$332:$332,'P&amp;L Detail'!$333:$333,'P&amp;L Detail'!$334:$334,'P&amp;L Detail'!$335:$335,'P&amp;L Detail'!$336:$336,'P&amp;L Detail'!$337:$337,'P&amp;L Detail'!$338:$338</definedName>
    <definedName name="QB_DATA_14" localSheetId="4" hidden="1">'P&amp;L Detail'!$339:$339,'P&amp;L Detail'!$340:$340,'P&amp;L Detail'!$343:$343,'P&amp;L Detail'!$344:$344,'P&amp;L Detail'!$345:$345,'P&amp;L Detail'!$348:$348,'P&amp;L Detail'!$349:$349,'P&amp;L Detail'!$352:$352,'P&amp;L Detail'!$353:$353,'P&amp;L Detail'!$354:$354,'P&amp;L Detail'!$357:$357,'P&amp;L Detail'!$358:$358,'P&amp;L Detail'!$359:$359,'P&amp;L Detail'!$360:$360,'P&amp;L Detail'!$363:$363,'P&amp;L Detail'!$366:$366</definedName>
    <definedName name="QB_DATA_15" localSheetId="4" hidden="1">'P&amp;L Detail'!$369:$369,'P&amp;L Detail'!$370:$370,'P&amp;L Detail'!$375:$375,'P&amp;L Detail'!$378:$378,'P&amp;L Detail'!$379:$379,'P&amp;L Detail'!$382:$382,'P&amp;L Detail'!$385:$385</definedName>
    <definedName name="QB_DATA_2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DATA_2_1" localSheetId="4" hidden="1">'P&amp;L Detail'!$49:$49,'P&amp;L Detail'!$50:$50,'P&amp;L Detail'!$51:$51,'P&amp;L Detail'!$54:$54,'P&amp;L Detail'!$57:$57,'P&amp;L Detail'!$58:$58,'P&amp;L Detail'!$61:$61,'P&amp;L Detail'!$62:$62,'P&amp;L Detail'!$63:$63,'P&amp;L Detail'!$66:$66,'P&amp;L Detail'!$69:$69,'P&amp;L Detail'!$70:$70,'P&amp;L Detail'!$74:$74,'P&amp;L Detail'!$75:$75,'P&amp;L Detail'!$76:$76,'P&amp;L Detail'!$77:$77</definedName>
    <definedName name="QB_DATA_2_2" localSheetId="4" hidden="1">'P&amp;L Detail'!$49:$49,'P&amp;L Detail'!$50:$50,'P&amp;L Detail'!$51:$51,'P&amp;L Detail'!$52:$52,'P&amp;L Detail'!$53:$53,'P&amp;L Detail'!$56:$56,'P&amp;L Detail'!$59:$59,'P&amp;L Detail'!$60:$60,'P&amp;L Detail'!$61:$61,'P&amp;L Detail'!$64:$64,'P&amp;L Detail'!$65:$65,'P&amp;L Detail'!$66:$66,'P&amp;L Detail'!$69:$69,'P&amp;L Detail'!$72:$72,'P&amp;L Detail'!$73:$73,'P&amp;L Detail'!$77:$77</definedName>
    <definedName name="QB_DATA_2_3" localSheetId="4" hidden="1">'P&amp;L Detail'!$61:$61,'P&amp;L Detail'!$62:$62,'P&amp;L Detail'!$63:$63,'P&amp;L Detail'!$66:$66,'P&amp;L Detail'!$72:$72,'P&amp;L Detail'!$73:$73,'P&amp;L Detail'!$74:$74,'P&amp;L Detail'!$75:$75,'P&amp;L Detail'!$76:$76,'P&amp;L Detail'!$77:$77,'P&amp;L Detail'!$78:$78,'P&amp;L Detail'!$81:$81,'P&amp;L Detail'!$82:$82,'P&amp;L Detail'!$83:$83,'P&amp;L Detail'!$84:$84,'P&amp;L Detail'!$85:$85</definedName>
    <definedName name="QB_DATA_2_4" localSheetId="4" hidden="1">'P&amp;L Detail'!$49:$49,'P&amp;L Detail'!$50:$50,'P&amp;L Detail'!$51:$51,'P&amp;L Detail'!$52:$52,'P&amp;L Detail'!$53:$53,'P&amp;L Detail'!$54:$54,'P&amp;L Detail'!$57:$57,'P&amp;L Detail'!$60:$60,'P&amp;L Detail'!$61:$61,'P&amp;L Detail'!$62:$62,'P&amp;L Detail'!$65:$65,'P&amp;L Detail'!$66:$66,'P&amp;L Detail'!$67:$67,'P&amp;L Detail'!$70:$70,'P&amp;L Detail'!$73:$73,'P&amp;L Detail'!$74:$74</definedName>
    <definedName name="QB_DATA_2_5" localSheetId="4" hidden="1">'P&amp;L Detail'!$59:$59,'P&amp;L Detail'!$62:$62,'P&amp;L Detail'!$63:$63,'P&amp;L Detail'!$64:$64,'P&amp;L Detail'!$67:$67,'P&amp;L Detail'!$73:$73,'P&amp;L Detail'!$74:$74,'P&amp;L Detail'!$75:$75,'P&amp;L Detail'!$76:$76,'P&amp;L Detail'!$77:$77,'P&amp;L Detail'!$78:$78,'P&amp;L Detail'!$79:$79,'P&amp;L Detail'!$80:$80,'P&amp;L Detail'!$83:$83,'P&amp;L Detail'!$84:$84,'P&amp;L Detail'!$85:$85</definedName>
    <definedName name="QB_DATA_3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DATA_3_1" localSheetId="4" hidden="1">'P&amp;L Detail'!$78:$78,'P&amp;L Detail'!$79:$79,'P&amp;L Detail'!$80:$80,'P&amp;L Detail'!$81:$81,'P&amp;L Detail'!$82:$82,'P&amp;L Detail'!$85:$85,'P&amp;L Detail'!$86:$86,'P&amp;L Detail'!$87:$87,'P&amp;L Detail'!$88:$88,'P&amp;L Detail'!$89:$89,'P&amp;L Detail'!$90:$90</definedName>
    <definedName name="QB_DATA_3_2" localSheetId="4" hidden="1">'P&amp;L Detail'!$78:$78,'P&amp;L Detail'!$79:$79,'P&amp;L Detail'!$80:$80,'P&amp;L Detail'!$81:$81,'P&amp;L Detail'!$84:$84,'P&amp;L Detail'!$85:$85,'P&amp;L Detail'!$86:$86,'P&amp;L Detail'!$87:$87,'P&amp;L Detail'!$88:$88,'P&amp;L Detail'!$89:$89</definedName>
    <definedName name="QB_DATA_3_3" localSheetId="4" hidden="1">'P&amp;L Detail'!$78:$78,'P&amp;L Detail'!$79:$79,'P&amp;L Detail'!$80:$80,'P&amp;L Detail'!$81:$81,'P&amp;L Detail'!$82:$82,'P&amp;L Detail'!$83:$83,'P&amp;L Detail'!$84:$84,'P&amp;L Detail'!$87:$87,'P&amp;L Detail'!$88:$88,'P&amp;L Detail'!$89:$89,'P&amp;L Detail'!$90:$90,'P&amp;L Detail'!$91:$91,'P&amp;L Detail'!$93:$93</definedName>
    <definedName name="QB_DATA_3_4" localSheetId="4" hidden="1">'P&amp;L Detail'!$86:$86,'P&amp;L Detail'!$89:$89,'P&amp;L Detail'!$92:$92,'P&amp;L Detail'!$95:$95,'P&amp;L Detail'!$98:$98,'P&amp;L Detail'!$101:$101,'P&amp;L Detail'!$104:$104,'P&amp;L Detail'!$109:$109,'P&amp;L Detail'!$112:$112,'P&amp;L Detail'!$115:$115,'P&amp;L Detail'!$118:$118,'P&amp;L Detail'!$121:$121,'P&amp;L Detail'!$124:$124,'P&amp;L Detail'!$127:$127,'P&amp;L Detail'!$132:$132,'P&amp;L Detail'!$133:$133</definedName>
    <definedName name="QB_DATA_3_5" localSheetId="4" hidden="1">'P&amp;L Detail'!$78:$78,'P&amp;L Detail'!$79:$79,'P&amp;L Detail'!$80:$80,'P&amp;L Detail'!$81:$81,'P&amp;L Detail'!$82:$82,'P&amp;L Detail'!$83:$83,'P&amp;L Detail'!$84:$84,'P&amp;L Detail'!$87:$87,'P&amp;L Detail'!$88:$88,'P&amp;L Detail'!$89:$89,'P&amp;L Detail'!$90:$90,'P&amp;L Detail'!$91:$91,'P&amp;L Detail'!$92:$92</definedName>
    <definedName name="QB_DATA_4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DATA_4_1" localSheetId="4" hidden="1">'P&amp;L Detail'!$134:$134,'P&amp;L Detail'!$139:$139,'P&amp;L Detail'!$142:$142,'P&amp;L Detail'!$145:$145,'P&amp;L Detail'!$150:$150,'P&amp;L Detail'!$151:$151,'P&amp;L Detail'!$152:$152,'P&amp;L Detail'!$153:$153,'P&amp;L Detail'!$154:$154,'P&amp;L Detail'!$157:$157,'P&amp;L Detail'!$160:$160,'P&amp;L Detail'!$165:$165,'P&amp;L Detail'!$166:$166,'P&amp;L Detail'!$167:$167,'P&amp;L Detail'!$172:$172,'P&amp;L Detail'!$173:$173</definedName>
    <definedName name="QB_DATA_4_2" localSheetId="4" hidden="1">'P&amp;L Detail'!$134:$134,'P&amp;L Detail'!$135:$135,'P&amp;L Detail'!$136:$136,'P&amp;L Detail'!$141:$141,'P&amp;L Detail'!$144:$144,'P&amp;L Detail'!$147:$147,'P&amp;L Detail'!$152:$152,'P&amp;L Detail'!$153:$153,'P&amp;L Detail'!$154:$154,'P&amp;L Detail'!$155:$155,'P&amp;L Detail'!$156:$156,'P&amp;L Detail'!$159:$159,'P&amp;L Detail'!$162:$162,'P&amp;L Detail'!$167:$167,'P&amp;L Detail'!$168:$168,'P&amp;L Detail'!$169:$169</definedName>
    <definedName name="QB_DATA_4_3" localSheetId="4" hidden="1">'P&amp;L Detail'!$163:$163,'P&amp;L Detail'!$166:$166,'P&amp;L Detail'!$169:$169,'P&amp;L Detail'!$172:$172,'P&amp;L Detail'!$175:$175,'P&amp;L Detail'!$178:$178,'P&amp;L Detail'!$181:$181,'P&amp;L Detail'!$186:$186,'P&amp;L Detail'!$189:$189,'P&amp;L Detail'!$192:$192,'P&amp;L Detail'!$195:$195,'P&amp;L Detail'!$196:$196,'P&amp;L Detail'!$199:$199</definedName>
    <definedName name="QB_DATA_4_4" localSheetId="4" hidden="1">'P&amp;L Detail'!$161:$161,'P&amp;L Detail'!$164:$164,'P&amp;L Detail'!$165:$165,'P&amp;L Detail'!$166:$166,'P&amp;L Detail'!$167:$167,'P&amp;L Detail'!$168:$168,'P&amp;L Detail'!$171:$171,'P&amp;L Detail'!$174:$174,'P&amp;L Detail'!$177:$177,'P&amp;L Detail'!$180:$180,'P&amp;L Detail'!$183:$183,'P&amp;L Detail'!$186:$186,'P&amp;L Detail'!$191:$191,'P&amp;L Detail'!$194:$194,'P&amp;L Detail'!$197:$197,'P&amp;L Detail'!$200:$200</definedName>
    <definedName name="QB_DATA_4_5" localSheetId="4" hidden="1">'P&amp;L Detail'!$156:$156,'P&amp;L Detail'!$162:$162,'P&amp;L Detail'!$163:$163,'P&amp;L Detail'!$164:$164,'P&amp;L Detail'!$165:$165,'P&amp;L Detail'!$166:$166,'P&amp;L Detail'!$167:$167,'P&amp;L Detail'!$170:$170,'P&amp;L Detail'!$171:$171,'P&amp;L Detail'!$172:$172,'P&amp;L Detail'!$175:$175,'P&amp;L Detail'!$178:$178,'P&amp;L Detail'!$179:$179,'P&amp;L Detail'!$180:$180,'P&amp;L Detail'!$183:$183,'P&amp;L Detail'!$186:$186</definedName>
    <definedName name="QB_DATA_5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DATA_5_1" localSheetId="4" hidden="1">'P&amp;L Detail'!$174:$174,'P&amp;L Detail'!$175:$175,'P&amp;L Detail'!$178:$178,'P&amp;L Detail'!$184:$184,'P&amp;L Detail'!$185:$185,'P&amp;L Detail'!$186:$186,'P&amp;L Detail'!$189:$189,'P&amp;L Detail'!$190:$190,'P&amp;L Detail'!$191:$191,'P&amp;L Detail'!$192:$192,'P&amp;L Detail'!$193:$193,'P&amp;L Detail'!$194:$194,'P&amp;L Detail'!$195:$195,'P&amp;L Detail'!$196:$196,'P&amp;L Detail'!$199:$199,'P&amp;L Detail'!$200:$200</definedName>
    <definedName name="QB_DATA_5_2" localSheetId="4" hidden="1">'P&amp;L Detail'!$174:$174,'P&amp;L Detail'!$175:$175,'P&amp;L Detail'!$178:$178,'P&amp;L Detail'!$179:$179,'P&amp;L Detail'!$180:$180,'P&amp;L Detail'!$186:$186,'P&amp;L Detail'!$187:$187,'P&amp;L Detail'!$188:$188,'P&amp;L Detail'!$191:$191,'P&amp;L Detail'!$192:$192,'P&amp;L Detail'!$193:$193,'P&amp;L Detail'!$194:$194,'P&amp;L Detail'!$195:$195,'P&amp;L Detail'!$196:$196,'P&amp;L Detail'!$197:$197,'P&amp;L Detail'!$198:$198</definedName>
    <definedName name="QB_DATA_5_3" localSheetId="4" hidden="1">'P&amp;L Detail'!$201:$201,'P&amp;L Detail'!$202:$202,'P&amp;L Detail'!$205:$205</definedName>
    <definedName name="QB_DATA_5_4" localSheetId="4" hidden="1">'P&amp;L Detail'!$189:$189,'P&amp;L Detail'!$192:$192,'P&amp;L Detail'!$197:$197,'P&amp;L Detail'!$200:$200,'P&amp;L Detail'!$203:$203,'P&amp;L Detail'!$206:$206,'P&amp;L Detail'!$207:$207,'P&amp;L Detail'!$208:$208,'P&amp;L Detail'!$211:$211</definedName>
    <definedName name="QB_DATA_5_5" localSheetId="4" hidden="1">'P&amp;L Detail'!$177:$177,'P&amp;L Detail'!$178:$178,'P&amp;L Detail'!$179:$179,'P&amp;L Detail'!$180:$180,'P&amp;L Detail'!$183:$183,'P&amp;L Detail'!$184:$184,'P&amp;L Detail'!$185:$185,'P&amp;L Detail'!$186:$186,'P&amp;L Detail'!$189:$189,'P&amp;L Detail'!$192:$192,'P&amp;L Detail'!$193:$193,'P&amp;L Detail'!$194:$194,'P&amp;L Detail'!$197:$197,'P&amp;L Detail'!$198:$198,'P&amp;L Detail'!$201:$201,'P&amp;L Detail'!$204:$204</definedName>
    <definedName name="QB_DATA_6" localSheetId="4" hidden="1">'P&amp;L Detail'!#REF!,'P&amp;L Detail'!#REF!,'P&amp;L Detail'!#REF!,'P&amp;L Detail'!#REF!,'P&amp;L Detail'!#REF!,'P&amp;L Detail'!#REF!,'P&amp;L Detail'!#REF!,'P&amp;L Detail'!#REF!,'P&amp;L Detail'!#REF!,'P&amp;L Detail'!#REF!</definedName>
    <definedName name="QB_DATA_6_1" localSheetId="4" hidden="1">'P&amp;L Detail'!$201:$201,'P&amp;L Detail'!$204:$204,'P&amp;L Detail'!$205:$205,'P&amp;L Detail'!$206:$206,'P&amp;L Detail'!$207:$207,'P&amp;L Detail'!$210:$210,'P&amp;L Detail'!$213:$213,'P&amp;L Detail'!$216:$216,'P&amp;L Detail'!$219:$219,'P&amp;L Detail'!$224:$224,'P&amp;L Detail'!$227:$227,'P&amp;L Detail'!$228:$228,'P&amp;L Detail'!$229:$229,'P&amp;L Detail'!$230:$230,'P&amp;L Detail'!$233:$233,'P&amp;L Detail'!$234:$234</definedName>
    <definedName name="QB_DATA_6_2" localSheetId="4" hidden="1">'P&amp;L Detail'!$199:$199,'P&amp;L Detail'!$200:$200,'P&amp;L Detail'!$203:$203,'P&amp;L Detail'!$204:$204,'P&amp;L Detail'!$205:$205,'P&amp;L Detail'!$208:$208,'P&amp;L Detail'!$209:$209,'P&amp;L Detail'!$210:$210,'P&amp;L Detail'!$211:$211,'P&amp;L Detail'!$214:$214,'P&amp;L Detail'!$217:$217,'P&amp;L Detail'!$220:$220,'P&amp;L Detail'!$223:$223,'P&amp;L Detail'!$228:$228,'P&amp;L Detail'!$231:$231,'P&amp;L Detail'!$232:$232</definedName>
    <definedName name="QB_DATA_6_3" localSheetId="4" hidden="1">'P&amp;L Detail'!$207:$207,'P&amp;L Detail'!$212:$212,'P&amp;L Detail'!$215:$215,'P&amp;L Detail'!$216:$216,'P&amp;L Detail'!$219:$219,'P&amp;L Detail'!$222:$222,'P&amp;L Detail'!$223:$223,'P&amp;L Detail'!$224:$224,'P&amp;L Detail'!$227:$227</definedName>
    <definedName name="QB_DATA_6_4" localSheetId="4" hidden="1">'P&amp;L Detail'!$199:$199,'P&amp;L Detail'!$200:$200,'P&amp;L Detail'!$203:$203,'P&amp;L Detail'!$204:$204,'P&amp;L Detail'!$207:$207,'P&amp;L Detail'!$208:$208,'P&amp;L Detail'!$211:$211,'P&amp;L Detail'!$214:$214,'P&amp;L Detail'!$219:$219,'P&amp;L Detail'!$222:$222,'P&amp;L Detail'!$223:$223,'P&amp;L Detail'!$226:$226,'P&amp;L Detail'!$229:$229,'P&amp;L Detail'!$230:$230,'P&amp;L Detail'!$231:$231,'P&amp;L Detail'!$234:$234</definedName>
    <definedName name="QB_DATA_6_5" localSheetId="4" hidden="1">'P&amp;L Detail'!$195:$195,'P&amp;L Detail'!$196:$196,'P&amp;L Detail'!$197:$197,'P&amp;L Detail'!$198:$198,'P&amp;L Detail'!$199:$199,'P&amp;L Detail'!$200:$200,'P&amp;L Detail'!$201:$201,'P&amp;L Detail'!$202:$202,'P&amp;L Detail'!$203:$203,'P&amp;L Detail'!$206:$206,'P&amp;L Detail'!$207:$207,'P&amp;L Detail'!$208:$208,'P&amp;L Detail'!$209:$209,'P&amp;L Detail'!$212:$212,'P&amp;L Detail'!$215:$215,'P&amp;L Detail'!$216:$216</definedName>
    <definedName name="QB_DATA_7" localSheetId="4" hidden="1">'P&amp;L Detail'!$237:$237,'P&amp;L Detail'!$238:$238,'P&amp;L Detail'!$239:$239,'P&amp;L Detail'!$242:$242,'P&amp;L Detail'!$245:$245</definedName>
    <definedName name="QB_DATA_7_1" localSheetId="4" hidden="1">'P&amp;L Detail'!$233:$233,'P&amp;L Detail'!$234:$234,'P&amp;L Detail'!$237:$237,'P&amp;L Detail'!$238:$238,'P&amp;L Detail'!$241:$241,'P&amp;L Detail'!$242:$242,'P&amp;L Detail'!$243:$243,'P&amp;L Detail'!$246:$246,'P&amp;L Detail'!$249:$249</definedName>
    <definedName name="QB_DATA_7_2" localSheetId="4" hidden="1">'P&amp;L Detail'!$217:$217,'P&amp;L Detail'!$218:$218,'P&amp;L Detail'!$221:$221,'P&amp;L Detail'!$222:$222,'P&amp;L Detail'!$225:$225,'P&amp;L Detail'!$226:$226,'P&amp;L Detail'!$229:$229,'P&amp;L Detail'!$232:$232,'P&amp;L Detail'!$233:$233,'P&amp;L Detail'!$234:$234,'P&amp;L Detail'!$235:$235,'P&amp;L Detail'!$240:$240,'P&amp;L Detail'!$243:$243,'P&amp;L Detail'!$244:$244,'P&amp;L Detail'!$247:$247,'P&amp;L Detail'!$248:$248</definedName>
    <definedName name="QB_DATA_7_3" localSheetId="4" hidden="1">'P&amp;L Detail'!$229:$229,'P&amp;L Detail'!$232:$232,'P&amp;L Detail'!$235:$235,'P&amp;L Detail'!$238:$238,'P&amp;L Detail'!$239:$239,'P&amp;L Detail'!$242:$242</definedName>
    <definedName name="QB_DATA_7_4" localSheetId="4" hidden="1">'P&amp;L Detail'!$213:$213,'P&amp;L Detail'!$214:$214,'P&amp;L Detail'!$215:$215,'P&amp;L Detail'!$218:$218,'P&amp;L Detail'!$221:$221,'P&amp;L Detail'!$222:$222,'P&amp;L Detail'!$223:$223,'P&amp;L Detail'!$224:$224,'P&amp;L Detail'!$227:$227,'P&amp;L Detail'!$228:$228,'P&amp;L Detail'!$231:$231,'P&amp;L Detail'!$234:$234,'P&amp;L Detail'!$237:$237,'P&amp;L Detail'!$238:$238,'P&amp;L Detail'!$239:$239,'P&amp;L Detail'!$240:$240</definedName>
    <definedName name="QB_DATA_7_5" localSheetId="4" hidden="1">'P&amp;L Detail'!$155:$155,'P&amp;L Detail'!$156:$156,'P&amp;L Detail'!$157:$157,'P&amp;L Detail'!$158:$158,'P&amp;L Detail'!$159:$159,'P&amp;L Detail'!$160:$160,'P&amp;L Detail'!$161:$161,'P&amp;L Detail'!$162:$162,'P&amp;L Detail'!$163:$163,'P&amp;L Detail'!$164:$164,'P&amp;L Detail'!$165:$165,'P&amp;L Detail'!$166:$166,'P&amp;L Detail'!$167:$167,'P&amp;L Detail'!$168:$168,'P&amp;L Detail'!$169:$169,'P&amp;L Detail'!$170:$170</definedName>
    <definedName name="QB_DATA_8" localSheetId="4" hidden="1">'P&amp;L Detail'!$249:$249,'P&amp;L Detail'!$252:$252,'P&amp;L Detail'!$253:$253,'P&amp;L Detail'!$254:$254,'P&amp;L Detail'!$255:$255,'P&amp;L Detail'!$256:$256,'P&amp;L Detail'!$257:$257,'P&amp;L Detail'!$258:$258,'P&amp;L Detail'!$261:$261</definedName>
    <definedName name="QB_DATA_8_1" localSheetId="4" hidden="1">'P&amp;L Detail'!$245:$245,'P&amp;L Detail'!$248:$248,'P&amp;L Detail'!$251:$251,'P&amp;L Detail'!$254:$254,'P&amp;L Detail'!$255:$255,'P&amp;L Detail'!$256:$256,'P&amp;L Detail'!$259:$259</definedName>
    <definedName name="QB_DATA_8_2" localSheetId="4" hidden="1">'P&amp;L Detail'!$173:$173,'P&amp;L Detail'!$176:$176,'P&amp;L Detail'!$182:$182,'P&amp;L Detail'!$183:$183,'P&amp;L Detail'!$184:$184,'P&amp;L Detail'!$185:$185,'P&amp;L Detail'!$186:$186,'P&amp;L Detail'!$187:$187,'P&amp;L Detail'!$188:$188,'P&amp;L Detail'!$189:$189,'P&amp;L Detail'!$190:$190,'P&amp;L Detail'!$191:$191,'P&amp;L Detail'!$192:$192,'P&amp;L Detail'!$195:$195,'P&amp;L Detail'!$196:$196,'P&amp;L Detail'!$197:$197</definedName>
    <definedName name="QB_DATA_8_3" localSheetId="4" hidden="1">'P&amp;L Detail'!$241:$241,'P&amp;L Detail'!$242:$242,'P&amp;L Detail'!$245:$245,'P&amp;L Detail'!$246:$246,'P&amp;L Detail'!$249:$249,'P&amp;L Detail'!$250:$250,'P&amp;L Detail'!$251:$251,'P&amp;L Detail'!$253:$253,'P&amp;L Detail'!$257:$257,'P&amp;L Detail'!$258:$258,'P&amp;L Detail'!$261:$261,'P&amp;L Detail'!$262:$262,'P&amp;L Detail'!$263:$263,'P&amp;L Detail'!$264:$264,'P&amp;L Detail'!$265:$265,'P&amp;L Detail'!$268:$268</definedName>
    <definedName name="QB_DATA_8_4" localSheetId="4" hidden="1">'P&amp;L Detail'!$241:$241,'P&amp;L Detail'!$244:$244,'P&amp;L Detail'!$245:$245,'P&amp;L Detail'!$248:$248,'P&amp;L Detail'!$249:$249,'P&amp;L Detail'!$252:$252,'P&amp;L Detail'!$253:$253,'P&amp;L Detail'!$256:$256,'P&amp;L Detail'!$257:$257,'P&amp;L Detail'!$258:$258,'P&amp;L Detail'!$263:$263,'P&amp;L Detail'!$264:$264,'P&amp;L Detail'!$267:$267,'P&amp;L Detail'!$268:$268,'P&amp;L Detail'!$269:$269,'P&amp;L Detail'!$270:$270</definedName>
    <definedName name="QB_DATA_8_5" localSheetId="4" hidden="1">'P&amp;L Detail'!$241:$241,'P&amp;L Detail'!$242:$242,'P&amp;L Detail'!$243:$243,'P&amp;L Detail'!$244:$244,'P&amp;L Detail'!$247:$247,'P&amp;L Detail'!$248:$248,'P&amp;L Detail'!$251:$251,'P&amp;L Detail'!$252:$252,'P&amp;L Detail'!$255:$255,'P&amp;L Detail'!$256:$256,'P&amp;L Detail'!$259:$259,'P&amp;L Detail'!$260:$260,'P&amp;L Detail'!$261:$261,'P&amp;L Detail'!$266:$266,'P&amp;L Detail'!$267:$267,'P&amp;L Detail'!$270:$270</definedName>
    <definedName name="QB_DATA_9" localSheetId="4" hidden="1">'P&amp;L Detail'!$198:$198,'P&amp;L Detail'!$201:$201,'P&amp;L Detail'!$204:$204,'P&amp;L Detail'!$207:$207,'P&amp;L Detail'!$210:$210,'P&amp;L Detail'!$213:$213,'P&amp;L Detail'!$216:$216,'P&amp;L Detail'!$221:$221,'P&amp;L Detail'!$222:$222,'P&amp;L Detail'!$225:$225,'P&amp;L Detail'!$228:$228,'P&amp;L Detail'!$231:$231,'P&amp;L Detail'!$232:$232,'P&amp;L Detail'!$235:$235,'P&amp;L Detail'!$238:$238,'P&amp;L Detail'!$241:$241</definedName>
    <definedName name="QB_DATA_9_1" localSheetId="4" hidden="1">'P&amp;L Detail'!$269:$269,'P&amp;L Detail'!$272:$272,'P&amp;L Detail'!$273:$273,'P&amp;L Detail'!$274:$274,'P&amp;L Detail'!$275:$275,'P&amp;L Detail'!$278:$278,'P&amp;L Detail'!$279:$279,'P&amp;L Detail'!$282:$282,'P&amp;L Detail'!$283:$283</definedName>
    <definedName name="QB_DATA_9_2" localSheetId="4" hidden="1">'P&amp;L Detail'!$273:$273,'P&amp;L Detail'!$276:$276,'P&amp;L Detail'!$277:$277,'P&amp;L Detail'!$280:$280,'P&amp;L Detail'!$281:$281</definedName>
    <definedName name="QB_DATA_9_3" localSheetId="4" hidden="1">'P&amp;L Detail'!$271:$271,'P&amp;L Detail'!$272:$272,'P&amp;L Detail'!$273:$273,'P&amp;L Detail'!$276:$276,'P&amp;L Detail'!$279:$279,'P&amp;L Detail'!$280:$280,'P&amp;L Detail'!$283:$283,'P&amp;L Detail'!$284:$284</definedName>
    <definedName name="QB_DATA_9_4" localSheetId="4" hidden="1">'P&amp;L Detail'!$255:$255,'P&amp;L Detail'!$256:$256,'P&amp;L Detail'!$257:$257,'P&amp;L Detail'!$260:$260,'P&amp;L Detail'!$261:$261,'P&amp;L Detail'!$264:$264,'P&amp;L Detail'!$265:$265,'P&amp;L Detail'!$268:$268,'P&amp;L Detail'!$269:$269,'P&amp;L Detail'!$272:$272,'P&amp;L Detail'!$273:$273,'P&amp;L Detail'!$274:$274,'P&amp;L Detail'!$279:$279,'P&amp;L Detail'!$280:$280,'P&amp;L Detail'!$283:$283,'P&amp;L Detail'!$284:$284</definedName>
    <definedName name="QB_DATA_9_5" localSheetId="4" hidden="1">'P&amp;L Detail'!$265:$265,'P&amp;L Detail'!$268:$268,'P&amp;L Detail'!$269:$269</definedName>
    <definedName name="QB_FORMULA_0" localSheetId="3" hidden="1">'Balance Sheet'!$G$8,'Balance Sheet'!$G$13,'Balance Sheet'!$G$14,'Balance Sheet'!$G$15,'Balance Sheet'!$G$26,'Balance Sheet'!$G$27,'Balance Sheet'!$G$28,'Balance Sheet'!$G$42,'Balance Sheet'!$G$43,'Balance Sheet'!$G$44,'Balance Sheet'!$G$48,'Balance Sheet'!$G$49,'Balance Sheet'!$G$50,'Balance Sheet'!$G$54,'Balance Sheet'!$G$55</definedName>
    <definedName name="QB_FORMULA_0" localSheetId="8" hidden="1">'FY24 Construction'!$W$30,'FY24 Construction'!$Y$30,'FY24 Construction'!$AC$30,'FY24 Construction'!$W$31,'FY24 Construction'!$Y$31,'FY24 Construction'!$AC$31,'FY24 Construction'!$W$32,'FY24 Construction'!$Y$32,'FY24 Construction'!$AC$32,'FY24 Construction'!$W$33,'FY24 Construction'!$Y$33,'FY24 Construction'!$AC$33</definedName>
    <definedName name="QB_FORMULA_0" localSheetId="9" hidden="1">'FY25 Construction'!$W$29,'FY25 Construction'!$Y$29,'FY25 Construction'!$AC$29,'FY25 Construction'!$W$30,'FY25 Construction'!$Y$30,'FY25 Construction'!$AC$30,'FY25 Construction'!$W$31,'FY25 Construction'!$Y$31,'FY25 Construction'!$AC$31,'FY25 Construction'!$W$32,'FY25 Construction'!$Y$32,'FY25 Construction'!$AC$32</definedName>
    <definedName name="QB_FORMULA_0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0_1" localSheetId="3" hidden="1">'Balance Sheet'!$F$8,'Balance Sheet'!$F$13,'Balance Sheet'!$F$14,'Balance Sheet'!$F$15,'Balance Sheet'!$F$26,'Balance Sheet'!$F$27,'Balance Sheet'!$F$28,'Balance Sheet'!$F$35,'Balance Sheet'!$F$36,'Balance Sheet'!$F$37,'Balance Sheet'!$F$41,'Balance Sheet'!$F$42</definedName>
    <definedName name="QB_FORMULA_0_1" localSheetId="4" hidden="1">'P&amp;L Detail'!$K$5,'P&amp;L Detail'!$M$5,'P&amp;L Detail'!$K$6,'P&amp;L Detail'!$M$6,'P&amp;L Detail'!$K$7,'P&amp;L Detail'!$M$7,'P&amp;L Detail'!$K$8,'P&amp;L Detail'!$M$8,'P&amp;L Detail'!$K$9,'P&amp;L Detail'!$M$9,'P&amp;L Detail'!$K$10,'P&amp;L Detail'!$M$10,'P&amp;L Detail'!$K$11,'P&amp;L Detail'!$M$11,'P&amp;L Detail'!$K$12,'P&amp;L Detail'!$M$12</definedName>
    <definedName name="QB_FORMULA_0_2" localSheetId="3" hidden="1">'Balance Sheet'!$G$8,'Balance Sheet'!$G$13,'Balance Sheet'!$G$14,'Balance Sheet'!$G$15,'Balance Sheet'!$G$26,'Balance Sheet'!$G$27,'Balance Sheet'!$G$28,'Balance Sheet'!$G$34,'Balance Sheet'!$G$44,'Balance Sheet'!$G$45,'Balance Sheet'!$G$46,'Balance Sheet'!$G$53,'Balance Sheet'!$G$54,'Balance Sheet'!$G$55,'Balance Sheet'!$G$59,'Balance Sheet'!$G$60</definedName>
    <definedName name="QB_FORMULA_0_2" localSheetId="4" hidden="1">'P&amp;L Detail'!$L$5,'P&amp;L Detail'!$N$5,'P&amp;L Detail'!$L$6,'P&amp;L Detail'!$N$6,'P&amp;L Detail'!$L$7,'P&amp;L Detail'!$N$7,'P&amp;L Detail'!$L$8,'P&amp;L Detail'!$N$8,'P&amp;L Detail'!$L$9,'P&amp;L Detail'!$N$9,'P&amp;L Detail'!$L$10,'P&amp;L Detail'!$N$10,'P&amp;L Detail'!$L$11,'P&amp;L Detail'!$N$11,'P&amp;L Detail'!$L$12,'P&amp;L Detail'!$N$12</definedName>
    <definedName name="QB_FORMULA_0_3" localSheetId="3" hidden="1">'Balance Sheet'!$G$8,'Balance Sheet'!$G$13,'Balance Sheet'!$G$14,'Balance Sheet'!$G$15,'Balance Sheet'!$G$26,'Balance Sheet'!$G$27,'Balance Sheet'!$G$28,'Balance Sheet'!$G$36,'Balance Sheet'!$G$46,'Balance Sheet'!$G$47,'Balance Sheet'!$G$48,'Balance Sheet'!$G$55,'Balance Sheet'!$G$56,'Balance Sheet'!$G$57,'Balance Sheet'!$G$61,'Balance Sheet'!$G$62</definedName>
    <definedName name="QB_FORMULA_0_3" localSheetId="4" hidden="1">'P&amp;L Detail'!$H$11,'P&amp;L Detail'!$H$15,'P&amp;L Detail'!$H$20,'P&amp;L Detail'!$H$21,'P&amp;L Detail'!$H$22,'P&amp;L Detail'!$H$29,'P&amp;L Detail'!$H$30,'P&amp;L Detail'!$H$31,'P&amp;L Detail'!$H$36,'P&amp;L Detail'!$H$40,'P&amp;L Detail'!$H$44,'P&amp;L Detail'!$H$48,'P&amp;L Detail'!$H$49,'P&amp;L Detail'!$H$58,'P&amp;L Detail'!$H$61,'P&amp;L Detail'!$H$64</definedName>
    <definedName name="QB_FORMULA_0_4" localSheetId="3" hidden="1">'Balance Sheet'!$G$8,'Balance Sheet'!$G$13,'Balance Sheet'!$G$14,'Balance Sheet'!$G$15,'Balance Sheet'!$G$23,'Balance Sheet'!$G$29,'Balance Sheet'!$G$30,'Balance Sheet'!$G$31,'Balance Sheet'!$G$39,'Balance Sheet'!$G$48,'Balance Sheet'!$G$49,'Balance Sheet'!$G$50,'Balance Sheet'!$G$57,'Balance Sheet'!$G$58,'Balance Sheet'!$G$59,'Balance Sheet'!$G$63</definedName>
    <definedName name="QB_FORMULA_0_4" localSheetId="4" hidden="1">'P&amp;L Detail'!$H$12,'P&amp;L Detail'!$H$16,'P&amp;L Detail'!$H$22,'P&amp;L Detail'!$H$23,'P&amp;L Detail'!$H$24,'P&amp;L Detail'!$H$31,'P&amp;L Detail'!$H$32,'P&amp;L Detail'!$H$33,'P&amp;L Detail'!$H$38,'P&amp;L Detail'!$H$42,'P&amp;L Detail'!$H$46,'P&amp;L Detail'!$H$50,'P&amp;L Detail'!$H$52,'P&amp;L Detail'!$H$63,'P&amp;L Detail'!$H$66,'P&amp;L Detail'!$H$69</definedName>
    <definedName name="QB_FORMULA_0_5" localSheetId="3" hidden="1">'Balance Sheet'!$G$8,'Balance Sheet'!$G$13,'Balance Sheet'!$G$14,'Balance Sheet'!$G$15,'Balance Sheet'!$G$23,'Balance Sheet'!$G$29,'Balance Sheet'!$G$30,'Balance Sheet'!$G$31,'Balance Sheet'!$G$38,'Balance Sheet'!$G$49,'Balance Sheet'!$G$50,'Balance Sheet'!$G$51,'Balance Sheet'!$G$58,'Balance Sheet'!$G$59,'Balance Sheet'!$G$60,'Balance Sheet'!$G$64</definedName>
    <definedName name="QB_FORMULA_0_5" localSheetId="4" hidden="1">'P&amp;L Detail'!$H$13,'P&amp;L Detail'!$H$17,'P&amp;L Detail'!$H$24,'P&amp;L Detail'!$H$25,'P&amp;L Detail'!$H$26,'P&amp;L Detail'!$H$33,'P&amp;L Detail'!$H$34,'P&amp;L Detail'!$H$35,'P&amp;L Detail'!$H$40,'P&amp;L Detail'!$H$44,'P&amp;L Detail'!$H$48,'P&amp;L Detail'!$H$52,'P&amp;L Detail'!$H$56,'P&amp;L Detail'!$H$59,'P&amp;L Detail'!$H$60,'P&amp;L Detail'!$H$72</definedName>
    <definedName name="QB_FORMULA_1" localSheetId="3" hidden="1">'Balance Sheet'!$G$64</definedName>
    <definedName name="QB_FORMULA_1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_1" localSheetId="3" hidden="1">'Balance Sheet'!$G$65</definedName>
    <definedName name="QB_FORMULA_1_1" localSheetId="4" hidden="1">'P&amp;L Detail'!$G$13,'P&amp;L Detail'!$I$13,'P&amp;L Detail'!$K$13,'P&amp;L Detail'!$M$13,'P&amp;L Detail'!$K$15,'P&amp;L Detail'!$M$15,'P&amp;L Detail'!$K$16,'P&amp;L Detail'!$M$16,'P&amp;L Detail'!$G$17,'P&amp;L Detail'!$I$17,'P&amp;L Detail'!$K$17,'P&amp;L Detail'!$M$17,'P&amp;L Detail'!$K$19,'P&amp;L Detail'!$M$19,'P&amp;L Detail'!$K$20,'P&amp;L Detail'!$M$20</definedName>
    <definedName name="QB_FORMULA_1_2" localSheetId="3" hidden="1">'Balance Sheet'!$G$66</definedName>
    <definedName name="QB_FORMULA_1_2" localSheetId="4" hidden="1">'P&amp;L Detail'!$G$14,'P&amp;L Detail'!$I$14,'P&amp;L Detail'!$K$14,'P&amp;L Detail'!$M$14,'P&amp;L Detail'!$K$16,'P&amp;L Detail'!$M$16,'P&amp;L Detail'!$K$17,'P&amp;L Detail'!$M$17,'P&amp;L Detail'!$G$18,'P&amp;L Detail'!$I$18,'P&amp;L Detail'!$K$18,'P&amp;L Detail'!$M$18,'P&amp;L Detail'!$K$20,'P&amp;L Detail'!$M$20,'P&amp;L Detail'!$K$21,'P&amp;L Detail'!$M$21</definedName>
    <definedName name="QB_FORMULA_1_3" localSheetId="3" hidden="1">'Balance Sheet'!$G$69,'Balance Sheet'!$G$70</definedName>
    <definedName name="QB_FORMULA_1_3" localSheetId="4" hidden="1">'P&amp;L Detail'!$L$13,'P&amp;L Detail'!$N$13,'P&amp;L Detail'!$H$14,'P&amp;L Detail'!$J$14,'P&amp;L Detail'!$L$14,'P&amp;L Detail'!$N$14,'P&amp;L Detail'!$L$16,'P&amp;L Detail'!$N$16,'P&amp;L Detail'!$L$17,'P&amp;L Detail'!$N$17,'P&amp;L Detail'!$H$18,'P&amp;L Detail'!$J$18,'P&amp;L Detail'!$L$18,'P&amp;L Detail'!$N$18,'P&amp;L Detail'!$L$20,'P&amp;L Detail'!$N$20</definedName>
    <definedName name="QB_FORMULA_1_4" localSheetId="3" hidden="1">'Balance Sheet'!$G$67,'Balance Sheet'!$G$68</definedName>
    <definedName name="QB_FORMULA_1_4" localSheetId="4" hidden="1">'P&amp;L Detail'!$K$13,'P&amp;L Detail'!$M$13,'P&amp;L Detail'!$G$14,'P&amp;L Detail'!$I$14,'P&amp;L Detail'!$K$14,'P&amp;L Detail'!$M$14,'P&amp;L Detail'!$K$16,'P&amp;L Detail'!$M$16,'P&amp;L Detail'!$K$17,'P&amp;L Detail'!$M$17,'P&amp;L Detail'!$G$18,'P&amp;L Detail'!$I$18,'P&amp;L Detail'!$K$18,'P&amp;L Detail'!$M$18,'P&amp;L Detail'!$K$20,'P&amp;L Detail'!$M$20</definedName>
    <definedName name="QB_FORMULA_1_5" localSheetId="3" hidden="1">'Balance Sheet'!$G$66,'Balance Sheet'!$G$67</definedName>
    <definedName name="QB_FORMULA_1_5" localSheetId="4" hidden="1">'P&amp;L Detail'!$K$13,'P&amp;L Detail'!$M$13,'P&amp;L Detail'!$G$14,'P&amp;L Detail'!$I$14,'P&amp;L Detail'!$K$14,'P&amp;L Detail'!$M$14,'P&amp;L Detail'!$K$16,'P&amp;L Detail'!$M$16,'P&amp;L Detail'!$K$17,'P&amp;L Detail'!$M$17,'P&amp;L Detail'!$G$19,'P&amp;L Detail'!$I$19,'P&amp;L Detail'!$K$19,'P&amp;L Detail'!$M$19,'P&amp;L Detail'!$K$21,'P&amp;L Detail'!$M$21</definedName>
    <definedName name="QB_FORMULA_10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0_1" localSheetId="4" hidden="1">'P&amp;L Detail'!$K$88,'P&amp;L Detail'!$M$88,'P&amp;L Detail'!$K$89,'P&amp;L Detail'!$M$89,'P&amp;L Detail'!$K$90,'P&amp;L Detail'!$M$90,'P&amp;L Detail'!$G$91,'P&amp;L Detail'!$I$91,'P&amp;L Detail'!$K$91,'P&amp;L Detail'!$M$91,'P&amp;L Detail'!$G$92,'P&amp;L Detail'!$I$92,'P&amp;L Detail'!$K$92,'P&amp;L Detail'!$M$92,'P&amp;L Detail'!$G$93,'P&amp;L Detail'!$I$93</definedName>
    <definedName name="QB_FORMULA_10_2" localSheetId="4" hidden="1">'P&amp;L Detail'!$K$87,'P&amp;L Detail'!$M$87,'P&amp;L Detail'!$K$88,'P&amp;L Detail'!$M$88,'P&amp;L Detail'!$K$89,'P&amp;L Detail'!$M$89,'P&amp;L Detail'!$G$90,'P&amp;L Detail'!$I$90,'P&amp;L Detail'!$K$90,'P&amp;L Detail'!$M$90,'P&amp;L Detail'!$G$91,'P&amp;L Detail'!$I$91,'P&amp;L Detail'!$K$91,'P&amp;L Detail'!$M$91,'P&amp;L Detail'!$G$92,'P&amp;L Detail'!$I$92</definedName>
    <definedName name="QB_FORMULA_10_3" localSheetId="4" hidden="1">'P&amp;L Detail'!$K$90,'P&amp;L Detail'!$M$90,'P&amp;L Detail'!$K$91,'P&amp;L Detail'!$M$91,'P&amp;L Detail'!$K$93,'P&amp;L Detail'!$M$93,'P&amp;L Detail'!$G$94,'P&amp;L Detail'!$I$94,'P&amp;L Detail'!$K$94,'P&amp;L Detail'!$M$94,'P&amp;L Detail'!$G$95,'P&amp;L Detail'!$I$95,'P&amp;L Detail'!$K$95,'P&amp;L Detail'!$M$95,'P&amp;L Detail'!$G$96,'P&amp;L Detail'!$I$96</definedName>
    <definedName name="QB_FORMULA_10_4" localSheetId="4" hidden="1">'P&amp;L Detail'!$N$122,'P&amp;L Detail'!$L$124,'P&amp;L Detail'!$N$124,'P&amp;L Detail'!$H$125,'P&amp;L Detail'!$J$125,'P&amp;L Detail'!$L$125,'P&amp;L Detail'!$N$125,'P&amp;L Detail'!$L$127,'P&amp;L Detail'!$N$127,'P&amp;L Detail'!$H$128,'P&amp;L Detail'!$J$128,'P&amp;L Detail'!$L$128,'P&amp;L Detail'!$N$128,'P&amp;L Detail'!$H$129,'P&amp;L Detail'!$J$129,'P&amp;L Detail'!$L$129</definedName>
    <definedName name="QB_FORMULA_10_5" localSheetId="4" hidden="1">'P&amp;L Detail'!$K$87,'P&amp;L Detail'!$M$87,'P&amp;L Detail'!$K$88,'P&amp;L Detail'!$M$88,'P&amp;L Detail'!$K$89,'P&amp;L Detail'!$M$89,'P&amp;L Detail'!$K$90,'P&amp;L Detail'!$M$90,'P&amp;L Detail'!$K$91,'P&amp;L Detail'!$M$91,'P&amp;L Detail'!$K$92,'P&amp;L Detail'!$M$92,'P&amp;L Detail'!$G$93,'P&amp;L Detail'!$I$93,'P&amp;L Detail'!$K$93,'P&amp;L Detail'!$M$93</definedName>
    <definedName name="QB_FORMULA_11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1_1" localSheetId="4" hidden="1">'P&amp;L Detail'!$K$93,'P&amp;L Detail'!$M$93</definedName>
    <definedName name="QB_FORMULA_11_2" localSheetId="4" hidden="1">'P&amp;L Detail'!$K$92,'P&amp;L Detail'!$M$92</definedName>
    <definedName name="QB_FORMULA_11_3" localSheetId="4" hidden="1">'P&amp;L Detail'!$K$96,'P&amp;L Detail'!$M$96,'P&amp;L Detail'!$G$97,'P&amp;L Detail'!$I$97,'P&amp;L Detail'!$K$97,'P&amp;L Detail'!$M$97</definedName>
    <definedName name="QB_FORMULA_11_4" localSheetId="4" hidden="1">'P&amp;L Detail'!$N$129,'P&amp;L Detail'!$L$132,'P&amp;L Detail'!$N$132,'P&amp;L Detail'!$L$133,'P&amp;L Detail'!$N$133,'P&amp;L Detail'!$H$135,'P&amp;L Detail'!$J$135,'P&amp;L Detail'!$L$135,'P&amp;L Detail'!$N$135,'P&amp;L Detail'!$H$136,'P&amp;L Detail'!$J$136,'P&amp;L Detail'!$L$136,'P&amp;L Detail'!$N$136,'P&amp;L Detail'!$L$139,'P&amp;L Detail'!$N$139,'P&amp;L Detail'!$H$140</definedName>
    <definedName name="QB_FORMULA_11_5" localSheetId="4" hidden="1">'P&amp;L Detail'!$G$94,'P&amp;L Detail'!$I$94,'P&amp;L Detail'!$K$94,'P&amp;L Detail'!$M$94,'P&amp;L Detail'!$G$95,'P&amp;L Detail'!$I$95,'P&amp;L Detail'!$K$95,'P&amp;L Detail'!$M$95</definedName>
    <definedName name="QB_FORMULA_12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2_1" localSheetId="4" hidden="1">'P&amp;L Detail'!$J$140,'P&amp;L Detail'!$L$140,'P&amp;L Detail'!$N$140,'P&amp;L Detail'!$L$142,'P&amp;L Detail'!$N$142,'P&amp;L Detail'!$H$143,'P&amp;L Detail'!$J$143,'P&amp;L Detail'!$L$143,'P&amp;L Detail'!$N$143,'P&amp;L Detail'!$L$145,'P&amp;L Detail'!$N$145,'P&amp;L Detail'!$H$146,'P&amp;L Detail'!$J$146,'P&amp;L Detail'!$L$146,'P&amp;L Detail'!$N$146,'P&amp;L Detail'!$H$147</definedName>
    <definedName name="QB_FORMULA_12_2" localSheetId="4" hidden="1">'P&amp;L Detail'!$J$142,'P&amp;L Detail'!$L$142,'P&amp;L Detail'!$N$142,'P&amp;L Detail'!$L$144,'P&amp;L Detail'!$N$144,'P&amp;L Detail'!$H$145,'P&amp;L Detail'!$J$145,'P&amp;L Detail'!$L$145,'P&amp;L Detail'!$N$145,'P&amp;L Detail'!$L$147,'P&amp;L Detail'!$N$147,'P&amp;L Detail'!$H$148,'P&amp;L Detail'!$J$148,'P&amp;L Detail'!$L$148,'P&amp;L Detail'!$N$148,'P&amp;L Detail'!$H$149</definedName>
    <definedName name="QB_FORMULA_12_3" localSheetId="4" hidden="1">'P&amp;L Detail'!$N$123,'P&amp;L Detail'!$H$124,'P&amp;L Detail'!$J$124,'P&amp;L Detail'!$L$124,'P&amp;L Detail'!$N$124,'P&amp;L Detail'!$L$126,'P&amp;L Detail'!$N$126,'P&amp;L Detail'!$H$127,'P&amp;L Detail'!$J$127,'P&amp;L Detail'!$L$127,'P&amp;L Detail'!$N$127,'P&amp;L Detail'!$H$128,'P&amp;L Detail'!$J$128,'P&amp;L Detail'!$L$128,'P&amp;L Detail'!$N$128,'P&amp;L Detail'!$L$131</definedName>
    <definedName name="QB_FORMULA_12_4" localSheetId="4" hidden="1">'P&amp;L Detail'!$N$124,'P&amp;L Detail'!$H$125,'P&amp;L Detail'!$J$125,'P&amp;L Detail'!$L$125,'P&amp;L Detail'!$N$125,'P&amp;L Detail'!$L$127,'P&amp;L Detail'!$N$127,'P&amp;L Detail'!$H$128,'P&amp;L Detail'!$J$128,'P&amp;L Detail'!$L$128,'P&amp;L Detail'!$N$128,'P&amp;L Detail'!$H$129,'P&amp;L Detail'!$J$129,'P&amp;L Detail'!$L$129,'P&amp;L Detail'!$N$129,'P&amp;L Detail'!$L$132</definedName>
    <definedName name="QB_FORMULA_12_5" localSheetId="4" hidden="1">'P&amp;L Detail'!$N$128,'P&amp;L Detail'!$L$131,'P&amp;L Detail'!$N$131,'P&amp;L Detail'!$H$132,'P&amp;L Detail'!$J$132,'P&amp;L Detail'!$L$132,'P&amp;L Detail'!$N$132,'P&amp;L Detail'!$L$134,'P&amp;L Detail'!$N$134,'P&amp;L Detail'!$H$135,'P&amp;L Detail'!$J$135,'P&amp;L Detail'!$L$135,'P&amp;L Detail'!$N$135,'P&amp;L Detail'!$H$136,'P&amp;L Detail'!$J$136,'P&amp;L Detail'!$L$136</definedName>
    <definedName name="QB_FORMULA_13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3_1" localSheetId="4" hidden="1">'P&amp;L Detail'!$J$147,'P&amp;L Detail'!$L$147,'P&amp;L Detail'!$N$147,'P&amp;L Detail'!$L$151,'P&amp;L Detail'!$N$151,'P&amp;L Detail'!$L$152,'P&amp;L Detail'!$N$152,'P&amp;L Detail'!$L$153,'P&amp;L Detail'!$N$153,'P&amp;L Detail'!$L$154,'P&amp;L Detail'!$N$154,'P&amp;L Detail'!$H$155,'P&amp;L Detail'!$J$155,'P&amp;L Detail'!$L$155,'P&amp;L Detail'!$N$155,'P&amp;L Detail'!$L$157</definedName>
    <definedName name="QB_FORMULA_13_2" localSheetId="4" hidden="1">'P&amp;L Detail'!$J$149,'P&amp;L Detail'!$L$149,'P&amp;L Detail'!$N$149,'P&amp;L Detail'!$L$153,'P&amp;L Detail'!$N$153,'P&amp;L Detail'!$L$154,'P&amp;L Detail'!$N$154,'P&amp;L Detail'!$L$155,'P&amp;L Detail'!$N$155,'P&amp;L Detail'!$L$156,'P&amp;L Detail'!$N$156,'P&amp;L Detail'!$H$157,'P&amp;L Detail'!$J$157,'P&amp;L Detail'!$L$157,'P&amp;L Detail'!$N$157,'P&amp;L Detail'!$L$159</definedName>
    <definedName name="QB_FORMULA_13_3" localSheetId="4" hidden="1">'P&amp;L Detail'!$N$131,'P&amp;L Detail'!$H$132,'P&amp;L Detail'!$J$132,'P&amp;L Detail'!$L$132,'P&amp;L Detail'!$N$132,'P&amp;L Detail'!$L$134,'P&amp;L Detail'!$N$134,'P&amp;L Detail'!$H$135,'P&amp;L Detail'!$J$135,'P&amp;L Detail'!$L$135,'P&amp;L Detail'!$N$135,'P&amp;L Detail'!$L$137,'P&amp;L Detail'!$N$137,'P&amp;L Detail'!$H$138,'P&amp;L Detail'!$J$138,'P&amp;L Detail'!$L$138</definedName>
    <definedName name="QB_FORMULA_13_4" localSheetId="4" hidden="1">'P&amp;L Detail'!$N$132,'P&amp;L Detail'!$H$135,'P&amp;L Detail'!$J$135,'P&amp;L Detail'!$L$135,'P&amp;L Detail'!$N$135,'P&amp;L Detail'!$L$137,'P&amp;L Detail'!$N$137,'P&amp;L Detail'!$H$138,'P&amp;L Detail'!$J$138,'P&amp;L Detail'!$L$138,'P&amp;L Detail'!$N$138,'P&amp;L Detail'!$L$140,'P&amp;L Detail'!$N$140,'P&amp;L Detail'!$H$141,'P&amp;L Detail'!$J$141,'P&amp;L Detail'!$L$141</definedName>
    <definedName name="QB_FORMULA_13_5" localSheetId="4" hidden="1">'P&amp;L Detail'!$N$131,'P&amp;L Detail'!$H$134,'P&amp;L Detail'!$J$134,'P&amp;L Detail'!$L$134,'P&amp;L Detail'!$N$134,'P&amp;L Detail'!$L$136,'P&amp;L Detail'!$N$136,'P&amp;L Detail'!$H$137,'P&amp;L Detail'!$J$137,'P&amp;L Detail'!$L$137,'P&amp;L Detail'!$N$137,'P&amp;L Detail'!$L$139,'P&amp;L Detail'!$N$139,'P&amp;L Detail'!$H$140,'P&amp;L Detail'!$J$140,'P&amp;L Detail'!$L$140</definedName>
    <definedName name="QB_FORMULA_14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4_1" localSheetId="4" hidden="1">'P&amp;L Detail'!$N$157,'P&amp;L Detail'!$H$158,'P&amp;L Detail'!$J$158,'P&amp;L Detail'!$L$158,'P&amp;L Detail'!$N$158,'P&amp;L Detail'!$L$160,'P&amp;L Detail'!$N$160,'P&amp;L Detail'!$H$161,'P&amp;L Detail'!$J$161,'P&amp;L Detail'!$L$161,'P&amp;L Detail'!$N$161,'P&amp;L Detail'!$H$162,'P&amp;L Detail'!$J$162,'P&amp;L Detail'!$L$162,'P&amp;L Detail'!$N$162,'P&amp;L Detail'!$L$165</definedName>
    <definedName name="QB_FORMULA_14_2" localSheetId="4" hidden="1">'P&amp;L Detail'!$N$159,'P&amp;L Detail'!$H$160,'P&amp;L Detail'!$J$160,'P&amp;L Detail'!$L$160,'P&amp;L Detail'!$N$160,'P&amp;L Detail'!$L$162,'P&amp;L Detail'!$N$162,'P&amp;L Detail'!$H$163,'P&amp;L Detail'!$J$163,'P&amp;L Detail'!$L$163,'P&amp;L Detail'!$N$163,'P&amp;L Detail'!$H$164,'P&amp;L Detail'!$J$164,'P&amp;L Detail'!$L$164,'P&amp;L Detail'!$N$164,'P&amp;L Detail'!$L$167</definedName>
    <definedName name="QB_FORMULA_14_3" localSheetId="4" hidden="1">'P&amp;L Detail'!$N$138,'P&amp;L Detail'!$H$139,'P&amp;L Detail'!$J$139,'P&amp;L Detail'!$L$139,'P&amp;L Detail'!$N$139,'P&amp;L Detail'!$L$142,'P&amp;L Detail'!$N$142,'P&amp;L Detail'!$H$144,'P&amp;L Detail'!$J$144,'P&amp;L Detail'!$L$144,'P&amp;L Detail'!$N$144,'P&amp;L Detail'!$H$145,'P&amp;L Detail'!$J$145,'P&amp;L Detail'!$L$145,'P&amp;L Detail'!$N$145,'P&amp;L Detail'!$L$148</definedName>
    <definedName name="QB_FORMULA_14_4" localSheetId="4" hidden="1">'P&amp;L Detail'!$N$141,'P&amp;L Detail'!$H$142,'P&amp;L Detail'!$J$142,'P&amp;L Detail'!$L$142,'P&amp;L Detail'!$N$142,'P&amp;L Detail'!$L$145,'P&amp;L Detail'!$N$145,'P&amp;L Detail'!$H$147,'P&amp;L Detail'!$J$147,'P&amp;L Detail'!$L$147,'P&amp;L Detail'!$N$147,'P&amp;L Detail'!$H$148,'P&amp;L Detail'!$J$148,'P&amp;L Detail'!$L$148,'P&amp;L Detail'!$N$148,'P&amp;L Detail'!$L$151</definedName>
    <definedName name="QB_FORMULA_14_5" localSheetId="4" hidden="1">'P&amp;L Detail'!$N$140,'P&amp;L Detail'!$H$141,'P&amp;L Detail'!$J$141,'P&amp;L Detail'!$L$141,'P&amp;L Detail'!$N$141,'P&amp;L Detail'!$L$144,'P&amp;L Detail'!$N$144,'P&amp;L Detail'!$H$147,'P&amp;L Detail'!$J$147,'P&amp;L Detail'!$L$147,'P&amp;L Detail'!$N$147,'P&amp;L Detail'!$H$148,'P&amp;L Detail'!$J$148,'P&amp;L Detail'!$L$148,'P&amp;L Detail'!$N$148,'P&amp;L Detail'!$L$151</definedName>
    <definedName name="QB_FORMULA_15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5_1" localSheetId="4" hidden="1">'P&amp;L Detail'!$N$165,'P&amp;L Detail'!$H$168,'P&amp;L Detail'!$J$168,'P&amp;L Detail'!$L$168,'P&amp;L Detail'!$N$168,'P&amp;L Detail'!$H$169,'P&amp;L Detail'!$J$169,'P&amp;L Detail'!$L$169,'P&amp;L Detail'!$N$169,'P&amp;L Detail'!$L$172,'P&amp;L Detail'!$N$172,'P&amp;L Detail'!$H$176,'P&amp;L Detail'!$J$176,'P&amp;L Detail'!$L$176,'P&amp;L Detail'!$N$176,'P&amp;L Detail'!$H$179</definedName>
    <definedName name="QB_FORMULA_15_2" localSheetId="4" hidden="1">'P&amp;L Detail'!$N$167,'P&amp;L Detail'!$H$170,'P&amp;L Detail'!$J$170,'P&amp;L Detail'!$L$170,'P&amp;L Detail'!$N$170,'P&amp;L Detail'!$H$171,'P&amp;L Detail'!$J$171,'P&amp;L Detail'!$L$171,'P&amp;L Detail'!$N$171,'P&amp;L Detail'!$L$174,'P&amp;L Detail'!$N$174,'P&amp;L Detail'!$H$176,'P&amp;L Detail'!$J$176,'P&amp;L Detail'!$L$176,'P&amp;L Detail'!$N$176,'P&amp;L Detail'!$H$181</definedName>
    <definedName name="QB_FORMULA_15_3" localSheetId="4" hidden="1">'P&amp;L Detail'!$N$148,'P&amp;L Detail'!$H$149,'P&amp;L Detail'!$J$149,'P&amp;L Detail'!$L$149,'P&amp;L Detail'!$N$149,'P&amp;L Detail'!$L$151,'P&amp;L Detail'!$N$151,'P&amp;L Detail'!$H$152,'P&amp;L Detail'!$J$152,'P&amp;L Detail'!$L$152,'P&amp;L Detail'!$N$152,'P&amp;L Detail'!$H$153,'P&amp;L Detail'!$J$153,'P&amp;L Detail'!$L$153,'P&amp;L Detail'!$N$153,'P&amp;L Detail'!$H$154</definedName>
    <definedName name="QB_FORMULA_15_4" localSheetId="4" hidden="1">'P&amp;L Detail'!$N$151,'P&amp;L Detail'!$H$153,'P&amp;L Detail'!$J$153,'P&amp;L Detail'!$L$153,'P&amp;L Detail'!$N$153,'P&amp;L Detail'!$L$155,'P&amp;L Detail'!$N$155,'P&amp;L Detail'!$H$156,'P&amp;L Detail'!$J$156,'P&amp;L Detail'!$L$156,'P&amp;L Detail'!$N$156,'P&amp;L Detail'!$H$157,'P&amp;L Detail'!$J$157,'P&amp;L Detail'!$L$157,'P&amp;L Detail'!$N$157,'P&amp;L Detail'!$H$158</definedName>
    <definedName name="QB_FORMULA_15_5" localSheetId="4" hidden="1">'P&amp;L Detail'!$N$151,'P&amp;L Detail'!$H$154,'P&amp;L Detail'!$J$154,'P&amp;L Detail'!$L$154,'P&amp;L Detail'!$N$154,'P&amp;L Detail'!$L$156,'P&amp;L Detail'!$N$156,'P&amp;L Detail'!$H$157,'P&amp;L Detail'!$J$157,'P&amp;L Detail'!$L$157,'P&amp;L Detail'!$N$157,'P&amp;L Detail'!$H$158,'P&amp;L Detail'!$J$158,'P&amp;L Detail'!$L$158,'P&amp;L Detail'!$N$158,'P&amp;L Detail'!$H$159</definedName>
    <definedName name="QB_FORMULA_16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6_1" localSheetId="4" hidden="1">'P&amp;L Detail'!$H$180,'P&amp;L Detail'!$J$180,'P&amp;L Detail'!$L$180,'P&amp;L Detail'!$N$180,'P&amp;L Detail'!$H$181,'P&amp;L Detail'!$J$181,'P&amp;L Detail'!$L$181,'P&amp;L Detail'!$N$181,'P&amp;L Detail'!$L$184,'P&amp;L Detail'!$N$184,'P&amp;L Detail'!$H$187,'P&amp;L Detail'!$J$187,'P&amp;L Detail'!$L$187,'P&amp;L Detail'!$N$187,'P&amp;L Detail'!$L$189,'P&amp;L Detail'!$N$189</definedName>
    <definedName name="QB_FORMULA_16_2" localSheetId="4" hidden="1">'P&amp;L Detail'!$H$182,'P&amp;L Detail'!$J$182,'P&amp;L Detail'!$L$182,'P&amp;L Detail'!$N$182,'P&amp;L Detail'!$H$183,'P&amp;L Detail'!$J$183,'P&amp;L Detail'!$L$183,'P&amp;L Detail'!$N$183,'P&amp;L Detail'!$L$186,'P&amp;L Detail'!$N$186,'P&amp;L Detail'!$H$189,'P&amp;L Detail'!$J$189,'P&amp;L Detail'!$L$189,'P&amp;L Detail'!$N$189,'P&amp;L Detail'!$L$191,'P&amp;L Detail'!$N$191</definedName>
    <definedName name="QB_FORMULA_16_3" localSheetId="4" hidden="1">'P&amp;L Detail'!$J$154,'P&amp;L Detail'!$L$154,'P&amp;L Detail'!$N$154,'P&amp;L Detail'!$L$157,'P&amp;L Detail'!$N$157,'P&amp;L Detail'!$H$158,'P&amp;L Detail'!$J$158,'P&amp;L Detail'!$L$158,'P&amp;L Detail'!$N$158,'P&amp;L Detail'!$L$160,'P&amp;L Detail'!$N$160,'P&amp;L Detail'!$H$164,'P&amp;L Detail'!$J$164,'P&amp;L Detail'!$L$164,'P&amp;L Detail'!$N$164,'P&amp;L Detail'!$L$166</definedName>
    <definedName name="QB_FORMULA_16_4" localSheetId="4" hidden="1">'P&amp;L Detail'!$J$158,'P&amp;L Detail'!$L$158,'P&amp;L Detail'!$N$158,'P&amp;L Detail'!$L$161,'P&amp;L Detail'!$N$161,'P&amp;L Detail'!$H$162,'P&amp;L Detail'!$J$162,'P&amp;L Detail'!$L$162,'P&amp;L Detail'!$N$162,'P&amp;L Detail'!$L$164,'P&amp;L Detail'!$N$164,'P&amp;L Detail'!$H$169,'P&amp;L Detail'!$J$169,'P&amp;L Detail'!$L$169,'P&amp;L Detail'!$N$169,'P&amp;L Detail'!$L$171</definedName>
    <definedName name="QB_FORMULA_16_5" localSheetId="4" hidden="1">'P&amp;L Detail'!$J$159,'P&amp;L Detail'!$L$159,'P&amp;L Detail'!$N$159,'P&amp;L Detail'!$L$162,'P&amp;L Detail'!$N$162,'P&amp;L Detail'!$H$168,'P&amp;L Detail'!$J$168,'P&amp;L Detail'!$L$168,'P&amp;L Detail'!$N$168,'P&amp;L Detail'!$L$170,'P&amp;L Detail'!$N$170,'P&amp;L Detail'!$H$173,'P&amp;L Detail'!$J$173,'P&amp;L Detail'!$L$173,'P&amp;L Detail'!$N$173,'P&amp;L Detail'!$L$175</definedName>
    <definedName name="QB_FORMULA_17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7_1" localSheetId="4" hidden="1">'P&amp;L Detail'!$H$197,'P&amp;L Detail'!$J$197,'P&amp;L Detail'!$L$197,'P&amp;L Detail'!$N$197,'P&amp;L Detail'!$L$199,'P&amp;L Detail'!$N$199,'P&amp;L Detail'!$H$202,'P&amp;L Detail'!$J$202,'P&amp;L Detail'!$L$202,'P&amp;L Detail'!$N$202,'P&amp;L Detail'!$L$204,'P&amp;L Detail'!$N$204,'P&amp;L Detail'!$H$208,'P&amp;L Detail'!$J$208,'P&amp;L Detail'!$L$208,'P&amp;L Detail'!$N$208</definedName>
    <definedName name="QB_FORMULA_17_2" localSheetId="4" hidden="1">'P&amp;L Detail'!$H$201,'P&amp;L Detail'!$J$201,'P&amp;L Detail'!$L$201,'P&amp;L Detail'!$N$201,'P&amp;L Detail'!$L$203,'P&amp;L Detail'!$N$203,'P&amp;L Detail'!$H$206,'P&amp;L Detail'!$J$206,'P&amp;L Detail'!$L$206,'P&amp;L Detail'!$N$206,'P&amp;L Detail'!$L$208,'P&amp;L Detail'!$N$208,'P&amp;L Detail'!$H$212,'P&amp;L Detail'!$J$212,'P&amp;L Detail'!$L$212,'P&amp;L Detail'!$N$212</definedName>
    <definedName name="QB_FORMULA_17_3" localSheetId="4" hidden="1">'P&amp;L Detail'!$N$166,'P&amp;L Detail'!$H$167,'P&amp;L Detail'!$J$167,'P&amp;L Detail'!$L$167,'P&amp;L Detail'!$N$167,'P&amp;L Detail'!$L$169,'P&amp;L Detail'!$N$169,'P&amp;L Detail'!$H$170,'P&amp;L Detail'!$J$170,'P&amp;L Detail'!$L$170,'P&amp;L Detail'!$N$170,'P&amp;L Detail'!$L$172,'P&amp;L Detail'!$N$172,'P&amp;L Detail'!$H$173,'P&amp;L Detail'!$J$173,'P&amp;L Detail'!$L$173</definedName>
    <definedName name="QB_FORMULA_17_4" localSheetId="4" hidden="1">'P&amp;L Detail'!$N$171,'P&amp;L Detail'!$H$172,'P&amp;L Detail'!$J$172,'P&amp;L Detail'!$L$172,'P&amp;L Detail'!$N$172,'P&amp;L Detail'!$L$174,'P&amp;L Detail'!$N$174,'P&amp;L Detail'!$H$175,'P&amp;L Detail'!$J$175,'P&amp;L Detail'!$L$175,'P&amp;L Detail'!$N$175,'P&amp;L Detail'!$L$177,'P&amp;L Detail'!$N$177,'P&amp;L Detail'!$H$178,'P&amp;L Detail'!$J$178,'P&amp;L Detail'!$L$178</definedName>
    <definedName name="QB_FORMULA_17_5" localSheetId="4" hidden="1">'P&amp;L Detail'!$N$175,'P&amp;L Detail'!$H$176,'P&amp;L Detail'!$J$176,'P&amp;L Detail'!$L$176,'P&amp;L Detail'!$N$176,'P&amp;L Detail'!$L$178,'P&amp;L Detail'!$N$178,'P&amp;L Detail'!$H$181,'P&amp;L Detail'!$J$181,'P&amp;L Detail'!$L$181,'P&amp;L Detail'!$N$181,'P&amp;L Detail'!$L$183,'P&amp;L Detail'!$N$183,'P&amp;L Detail'!$H$184,'P&amp;L Detail'!$J$184,'P&amp;L Detail'!$L$184</definedName>
    <definedName name="QB_FORMULA_18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8_1" localSheetId="4" hidden="1">'P&amp;L Detail'!$L$210,'P&amp;L Detail'!$N$210,'P&amp;L Detail'!$H$211,'P&amp;L Detail'!$J$211,'P&amp;L Detail'!$L$211,'P&amp;L Detail'!$N$211,'P&amp;L Detail'!$L$213,'P&amp;L Detail'!$N$213,'P&amp;L Detail'!$H$214,'P&amp;L Detail'!$J$214,'P&amp;L Detail'!$L$214,'P&amp;L Detail'!$N$214,'P&amp;L Detail'!$L$216,'P&amp;L Detail'!$N$216,'P&amp;L Detail'!$H$217,'P&amp;L Detail'!$J$217</definedName>
    <definedName name="QB_FORMULA_18_2" localSheetId="4" hidden="1">'P&amp;L Detail'!$L$214,'P&amp;L Detail'!$N$214,'P&amp;L Detail'!$H$215,'P&amp;L Detail'!$J$215,'P&amp;L Detail'!$L$215,'P&amp;L Detail'!$N$215,'P&amp;L Detail'!$L$217,'P&amp;L Detail'!$N$217,'P&amp;L Detail'!$H$218,'P&amp;L Detail'!$J$218,'P&amp;L Detail'!$L$218,'P&amp;L Detail'!$N$218,'P&amp;L Detail'!$L$220,'P&amp;L Detail'!$N$220,'P&amp;L Detail'!$H$221,'P&amp;L Detail'!$J$221</definedName>
    <definedName name="QB_FORMULA_18_3" localSheetId="4" hidden="1">'P&amp;L Detail'!$N$173,'P&amp;L Detail'!$L$175,'P&amp;L Detail'!$N$175,'P&amp;L Detail'!$H$176,'P&amp;L Detail'!$J$176,'P&amp;L Detail'!$L$176,'P&amp;L Detail'!$N$176,'P&amp;L Detail'!$L$178,'P&amp;L Detail'!$N$178,'P&amp;L Detail'!$H$179,'P&amp;L Detail'!$J$179,'P&amp;L Detail'!$L$179,'P&amp;L Detail'!$N$179,'P&amp;L Detail'!$L$181,'P&amp;L Detail'!$N$181,'P&amp;L Detail'!$H$182</definedName>
    <definedName name="QB_FORMULA_18_4" localSheetId="4" hidden="1">'P&amp;L Detail'!$N$178,'P&amp;L Detail'!$L$180,'P&amp;L Detail'!$N$180,'P&amp;L Detail'!$H$181,'P&amp;L Detail'!$J$181,'P&amp;L Detail'!$L$181,'P&amp;L Detail'!$N$181,'P&amp;L Detail'!$L$183,'P&amp;L Detail'!$N$183,'P&amp;L Detail'!$H$184,'P&amp;L Detail'!$J$184,'P&amp;L Detail'!$L$184,'P&amp;L Detail'!$N$184,'P&amp;L Detail'!$L$186,'P&amp;L Detail'!$N$186,'P&amp;L Detail'!$H$187</definedName>
    <definedName name="QB_FORMULA_18_5" localSheetId="4" hidden="1">'P&amp;L Detail'!$N$184,'P&amp;L Detail'!$L$186,'P&amp;L Detail'!$N$186,'P&amp;L Detail'!$H$187,'P&amp;L Detail'!$J$187,'P&amp;L Detail'!$L$187,'P&amp;L Detail'!$N$187,'P&amp;L Detail'!$L$189,'P&amp;L Detail'!$N$189,'P&amp;L Detail'!$H$190,'P&amp;L Detail'!$J$190,'P&amp;L Detail'!$L$190,'P&amp;L Detail'!$N$190,'P&amp;L Detail'!$L$192,'P&amp;L Detail'!$N$192,'P&amp;L Detail'!$H$193</definedName>
    <definedName name="QB_FORMULA_19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19_1" localSheetId="4" hidden="1">'P&amp;L Detail'!$L$217,'P&amp;L Detail'!$N$217,'P&amp;L Detail'!$L$219,'P&amp;L Detail'!$N$219,'P&amp;L Detail'!$H$220,'P&amp;L Detail'!$J$220,'P&amp;L Detail'!$L$220,'P&amp;L Detail'!$N$220,'P&amp;L Detail'!$H$221,'P&amp;L Detail'!$J$221,'P&amp;L Detail'!$L$221,'P&amp;L Detail'!$N$221,'P&amp;L Detail'!$L$224,'P&amp;L Detail'!$N$224,'P&amp;L Detail'!$H$225,'P&amp;L Detail'!$J$225</definedName>
    <definedName name="QB_FORMULA_19_2" localSheetId="4" hidden="1">'P&amp;L Detail'!$L$221,'P&amp;L Detail'!$N$221,'P&amp;L Detail'!$L$223,'P&amp;L Detail'!$N$223,'P&amp;L Detail'!$H$224,'P&amp;L Detail'!$J$224,'P&amp;L Detail'!$L$224,'P&amp;L Detail'!$N$224,'P&amp;L Detail'!$H$225,'P&amp;L Detail'!$J$225,'P&amp;L Detail'!$L$225,'P&amp;L Detail'!$N$225,'P&amp;L Detail'!$L$228,'P&amp;L Detail'!$N$228,'P&amp;L Detail'!$H$229,'P&amp;L Detail'!$J$229</definedName>
    <definedName name="QB_FORMULA_19_3" localSheetId="4" hidden="1">'P&amp;L Detail'!$J$182,'P&amp;L Detail'!$L$182,'P&amp;L Detail'!$N$182,'P&amp;L Detail'!$H$183,'P&amp;L Detail'!$J$183,'P&amp;L Detail'!$L$183,'P&amp;L Detail'!$N$183,'P&amp;L Detail'!$L$186,'P&amp;L Detail'!$N$186,'P&amp;L Detail'!$H$187,'P&amp;L Detail'!$J$187,'P&amp;L Detail'!$L$187,'P&amp;L Detail'!$N$187,'P&amp;L Detail'!$L$189,'P&amp;L Detail'!$N$189,'P&amp;L Detail'!$H$190</definedName>
    <definedName name="QB_FORMULA_19_4" localSheetId="4" hidden="1">'P&amp;L Detail'!$J$187,'P&amp;L Detail'!$L$187,'P&amp;L Detail'!$N$187,'P&amp;L Detail'!$H$188,'P&amp;L Detail'!$J$188,'P&amp;L Detail'!$L$188,'P&amp;L Detail'!$N$188,'P&amp;L Detail'!$L$191,'P&amp;L Detail'!$N$191,'P&amp;L Detail'!$H$192,'P&amp;L Detail'!$J$192,'P&amp;L Detail'!$L$192,'P&amp;L Detail'!$N$192,'P&amp;L Detail'!$L$194,'P&amp;L Detail'!$N$194,'P&amp;L Detail'!$H$195</definedName>
    <definedName name="QB_FORMULA_19_5" localSheetId="4" hidden="1">'P&amp;L Detail'!$J$193,'P&amp;L Detail'!$L$193,'P&amp;L Detail'!$N$193,'P&amp;L Detail'!$H$194,'P&amp;L Detail'!$J$194,'P&amp;L Detail'!$L$194,'P&amp;L Detail'!$N$194,'P&amp;L Detail'!$L$197,'P&amp;L Detail'!$N$197,'P&amp;L Detail'!$H$198,'P&amp;L Detail'!$J$198,'P&amp;L Detail'!$L$198,'P&amp;L Detail'!$N$198,'P&amp;L Detail'!$L$200,'P&amp;L Detail'!$N$200,'P&amp;L Detail'!$H$201</definedName>
    <definedName name="QB_FORMULA_2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2_1" localSheetId="4" hidden="1">'P&amp;L Detail'!$K$21,'P&amp;L Detail'!$M$21,'P&amp;L Detail'!$K$22,'P&amp;L Detail'!$M$22,'P&amp;L Detail'!$K$23,'P&amp;L Detail'!$M$23,'P&amp;L Detail'!$K$24,'P&amp;L Detail'!$M$24,'P&amp;L Detail'!$K$25,'P&amp;L Detail'!$M$25,'P&amp;L Detail'!$K$26,'P&amp;L Detail'!$M$26,'P&amp;L Detail'!$G$27,'P&amp;L Detail'!$I$27,'P&amp;L Detail'!$K$27,'P&amp;L Detail'!$M$27</definedName>
    <definedName name="QB_FORMULA_2_2" localSheetId="4" hidden="1">'P&amp;L Detail'!$K$22,'P&amp;L Detail'!$M$22,'P&amp;L Detail'!$K$23,'P&amp;L Detail'!$M$23,'P&amp;L Detail'!$K$24,'P&amp;L Detail'!$M$24,'P&amp;L Detail'!$K$25,'P&amp;L Detail'!$M$25,'P&amp;L Detail'!$K$26,'P&amp;L Detail'!$M$26,'P&amp;L Detail'!$K$27,'P&amp;L Detail'!$M$27,'P&amp;L Detail'!$G$29,'P&amp;L Detail'!$I$29,'P&amp;L Detail'!$K$29,'P&amp;L Detail'!$M$29</definedName>
    <definedName name="QB_FORMULA_2_3" localSheetId="4" hidden="1">'P&amp;L Detail'!$L$21,'P&amp;L Detail'!$N$21,'P&amp;L Detail'!$L$22,'P&amp;L Detail'!$N$22,'P&amp;L Detail'!$L$23,'P&amp;L Detail'!$N$23,'P&amp;L Detail'!$L$24,'P&amp;L Detail'!$N$24,'P&amp;L Detail'!$L$25,'P&amp;L Detail'!$N$25,'P&amp;L Detail'!$L$26,'P&amp;L Detail'!$N$26,'P&amp;L Detail'!$L$27,'P&amp;L Detail'!$N$27,'P&amp;L Detail'!$L$28,'P&amp;L Detail'!$N$28</definedName>
    <definedName name="QB_FORMULA_2_4" localSheetId="4" hidden="1">'P&amp;L Detail'!$K$21,'P&amp;L Detail'!$M$21,'P&amp;L Detail'!$K$22,'P&amp;L Detail'!$M$22,'P&amp;L Detail'!$K$23,'P&amp;L Detail'!$M$23,'P&amp;L Detail'!$K$24,'P&amp;L Detail'!$M$24,'P&amp;L Detail'!$K$25,'P&amp;L Detail'!$M$25,'P&amp;L Detail'!$K$26,'P&amp;L Detail'!$M$26,'P&amp;L Detail'!$K$27,'P&amp;L Detail'!$M$27,'P&amp;L Detail'!$K$28,'P&amp;L Detail'!$M$28</definedName>
    <definedName name="QB_FORMULA_2_5" localSheetId="4" hidden="1">'P&amp;L Detail'!$K$22,'P&amp;L Detail'!$M$22,'P&amp;L Detail'!$K$23,'P&amp;L Detail'!$M$23,'P&amp;L Detail'!$K$24,'P&amp;L Detail'!$M$24,'P&amp;L Detail'!$K$25,'P&amp;L Detail'!$M$25,'P&amp;L Detail'!$K$26,'P&amp;L Detail'!$M$26,'P&amp;L Detail'!$K$27,'P&amp;L Detail'!$M$27,'P&amp;L Detail'!$K$28,'P&amp;L Detail'!$M$28,'P&amp;L Detail'!$K$29,'P&amp;L Detail'!$M$29</definedName>
    <definedName name="QB_FORMULA_20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20_1" localSheetId="4" hidden="1">'P&amp;L Detail'!$L$225,'P&amp;L Detail'!$N$225,'P&amp;L Detail'!$L$227,'P&amp;L Detail'!$N$227,'P&amp;L Detail'!$H$231,'P&amp;L Detail'!$J$231,'P&amp;L Detail'!$L$231,'P&amp;L Detail'!$N$231,'P&amp;L Detail'!$L$233,'P&amp;L Detail'!$N$233,'P&amp;L Detail'!$H$235,'P&amp;L Detail'!$J$235,'P&amp;L Detail'!$L$235,'P&amp;L Detail'!$N$235,'P&amp;L Detail'!$L$237,'P&amp;L Detail'!$N$237</definedName>
    <definedName name="QB_FORMULA_20_2" localSheetId="4" hidden="1">'P&amp;L Detail'!$L$229,'P&amp;L Detail'!$N$229,'P&amp;L Detail'!$L$231,'P&amp;L Detail'!$N$231,'P&amp;L Detail'!$H$235,'P&amp;L Detail'!$J$235,'P&amp;L Detail'!$L$235,'P&amp;L Detail'!$N$235,'P&amp;L Detail'!$L$237,'P&amp;L Detail'!$N$237,'P&amp;L Detail'!$H$239,'P&amp;L Detail'!$J$239,'P&amp;L Detail'!$L$239,'P&amp;L Detail'!$N$239,'P&amp;L Detail'!$L$241,'P&amp;L Detail'!$N$241</definedName>
    <definedName name="QB_FORMULA_20_3" localSheetId="4" hidden="1">'P&amp;L Detail'!$J$190,'P&amp;L Detail'!$L$190,'P&amp;L Detail'!$N$190,'P&amp;L Detail'!$L$192,'P&amp;L Detail'!$N$192,'P&amp;L Detail'!$H$193,'P&amp;L Detail'!$J$193,'P&amp;L Detail'!$L$193,'P&amp;L Detail'!$N$193,'P&amp;L Detail'!$L$195,'P&amp;L Detail'!$N$195,'P&amp;L Detail'!$H$197,'P&amp;L Detail'!$J$197,'P&amp;L Detail'!$L$197,'P&amp;L Detail'!$N$197,'P&amp;L Detail'!$L$199</definedName>
    <definedName name="QB_FORMULA_20_4" localSheetId="4" hidden="1">'P&amp;L Detail'!$J$195,'P&amp;L Detail'!$L$195,'P&amp;L Detail'!$N$195,'P&amp;L Detail'!$L$197,'P&amp;L Detail'!$N$197,'P&amp;L Detail'!$H$198,'P&amp;L Detail'!$J$198,'P&amp;L Detail'!$L$198,'P&amp;L Detail'!$N$198,'P&amp;L Detail'!$L$200,'P&amp;L Detail'!$N$200,'P&amp;L Detail'!$H$203,'P&amp;L Detail'!$J$203,'P&amp;L Detail'!$L$203,'P&amp;L Detail'!$N$203,'P&amp;L Detail'!$L$205</definedName>
    <definedName name="QB_FORMULA_20_5" localSheetId="4" hidden="1">'P&amp;L Detail'!$J$201,'P&amp;L Detail'!$L$201,'P&amp;L Detail'!$N$201,'P&amp;L Detail'!$L$203,'P&amp;L Detail'!$N$203,'P&amp;L Detail'!$H$204,'P&amp;L Detail'!$J$204,'P&amp;L Detail'!$L$204,'P&amp;L Detail'!$N$204,'P&amp;L Detail'!$L$206,'P&amp;L Detail'!$N$206,'P&amp;L Detail'!$H$209,'P&amp;L Detail'!$J$209,'P&amp;L Detail'!$L$209,'P&amp;L Detail'!$N$209,'P&amp;L Detail'!$L$211</definedName>
    <definedName name="QB_FORMULA_21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21_1" localSheetId="4" hidden="1">'P&amp;L Detail'!$H$240,'P&amp;L Detail'!$J$240,'P&amp;L Detail'!$L$240,'P&amp;L Detail'!$N$240,'P&amp;L Detail'!$L$242,'P&amp;L Detail'!$N$242,'P&amp;L Detail'!$H$243,'P&amp;L Detail'!$J$243,'P&amp;L Detail'!$L$243,'P&amp;L Detail'!$N$243,'P&amp;L Detail'!$L$245,'P&amp;L Detail'!$N$245,'P&amp;L Detail'!$H$246,'P&amp;L Detail'!$J$246,'P&amp;L Detail'!$L$246,'P&amp;L Detail'!$N$246</definedName>
    <definedName name="QB_FORMULA_21_2" localSheetId="4" hidden="1">'P&amp;L Detail'!$H$244,'P&amp;L Detail'!$J$244,'P&amp;L Detail'!$L$244,'P&amp;L Detail'!$N$244,'P&amp;L Detail'!$L$246,'P&amp;L Detail'!$N$246,'P&amp;L Detail'!$H$247,'P&amp;L Detail'!$J$247,'P&amp;L Detail'!$L$247,'P&amp;L Detail'!$N$247,'P&amp;L Detail'!$L$249,'P&amp;L Detail'!$N$249,'P&amp;L Detail'!$H$250,'P&amp;L Detail'!$J$250,'P&amp;L Detail'!$L$250,'P&amp;L Detail'!$N$250</definedName>
    <definedName name="QB_FORMULA_21_3" localSheetId="4" hidden="1">'P&amp;L Detail'!$N$199,'P&amp;L Detail'!$H$200,'P&amp;L Detail'!$J$200,'P&amp;L Detail'!$L$200,'P&amp;L Detail'!$N$200,'P&amp;L Detail'!$H$201,'P&amp;L Detail'!$J$201,'P&amp;L Detail'!$L$201,'P&amp;L Detail'!$N$201,'P&amp;L Detail'!$H$202,'P&amp;L Detail'!$J$202,'P&amp;L Detail'!$L$202,'P&amp;L Detail'!$N$202,'P&amp;L Detail'!$H$203,'P&amp;L Detail'!$J$203,'P&amp;L Detail'!$L$203</definedName>
    <definedName name="QB_FORMULA_21_4" localSheetId="4" hidden="1">'P&amp;L Detail'!$N$205,'P&amp;L Detail'!$H$206,'P&amp;L Detail'!$J$206,'P&amp;L Detail'!$L$206,'P&amp;L Detail'!$N$206,'P&amp;L Detail'!$H$207,'P&amp;L Detail'!$J$207,'P&amp;L Detail'!$L$207,'P&amp;L Detail'!$N$207,'P&amp;L Detail'!$H$208,'P&amp;L Detail'!$J$208,'P&amp;L Detail'!$L$208,'P&amp;L Detail'!$N$208,'P&amp;L Detail'!$H$209,'P&amp;L Detail'!$J$209,'P&amp;L Detail'!$L$209</definedName>
    <definedName name="QB_FORMULA_21_5" localSheetId="4" hidden="1">'P&amp;L Detail'!$N$211,'P&amp;L Detail'!$H$212,'P&amp;L Detail'!$J$212,'P&amp;L Detail'!$L$212,'P&amp;L Detail'!$N$212,'P&amp;L Detail'!$H$213,'P&amp;L Detail'!$J$213,'P&amp;L Detail'!$L$213,'P&amp;L Detail'!$N$213,'P&amp;L Detail'!$H$214,'P&amp;L Detail'!$J$214,'P&amp;L Detail'!$L$214,'P&amp;L Detail'!$N$214,'P&amp;L Detail'!$H$215,'P&amp;L Detail'!$J$215,'P&amp;L Detail'!$L$215</definedName>
    <definedName name="QB_FORMULA_22" localSheetId="4" hidden="1">'P&amp;L Detail'!$H$247,'P&amp;L Detail'!$J$247,'P&amp;L Detail'!$L$247,'P&amp;L Detail'!$N$247,'P&amp;L Detail'!$H$248,'P&amp;L Detail'!$J$248,'P&amp;L Detail'!$L$248,'P&amp;L Detail'!$N$248,'P&amp;L Detail'!$H$249,'P&amp;L Detail'!$J$249,'P&amp;L Detail'!$L$249,'P&amp;L Detail'!$N$249</definedName>
    <definedName name="QB_FORMULA_22_1" localSheetId="4" hidden="1">'P&amp;L Detail'!$H$251,'P&amp;L Detail'!$J$251,'P&amp;L Detail'!$L$251,'P&amp;L Detail'!$N$251,'P&amp;L Detail'!$H$252,'P&amp;L Detail'!$J$252,'P&amp;L Detail'!$L$252,'P&amp;L Detail'!$N$252,'P&amp;L Detail'!$H$253,'P&amp;L Detail'!$J$253,'P&amp;L Detail'!$L$253,'P&amp;L Detail'!$N$253</definedName>
    <definedName name="QB_FORMULA_22_2" localSheetId="4" hidden="1">'P&amp;L Detail'!$N$203</definedName>
    <definedName name="QB_FORMULA_22_3" localSheetId="4" hidden="1">'P&amp;L Detail'!$N$209</definedName>
    <definedName name="QB_FORMULA_22_4" localSheetId="4" hidden="1">'P&amp;L Detail'!$N$215</definedName>
    <definedName name="QB_FORMULA_22_5" localSheetId="4" hidden="1">'P&amp;L Detail'!$J$231,'P&amp;L Detail'!$L$231,'P&amp;L Detail'!$N$231</definedName>
    <definedName name="QB_FORMULA_23" localSheetId="4" hidden="1">'P&amp;L Detail'!$L$251,'P&amp;L Detail'!$N$251,'P&amp;L Detail'!$H$252,'P&amp;L Detail'!$J$252,'P&amp;L Detail'!$L$252,'P&amp;L Detail'!$N$252,'P&amp;L Detail'!$H$254,'P&amp;L Detail'!$J$254,'P&amp;L Detail'!$L$254,'P&amp;L Detail'!$N$254,'P&amp;L Detail'!$L$257,'P&amp;L Detail'!$N$257,'P&amp;L Detail'!$L$258,'P&amp;L Detail'!$N$258,'P&amp;L Detail'!$H$259,'P&amp;L Detail'!$J$259</definedName>
    <definedName name="QB_FORMULA_23_1" localSheetId="4" hidden="1">'P&amp;L Detail'!$L$257,'P&amp;L Detail'!$N$257,'P&amp;L Detail'!$L$258,'P&amp;L Detail'!$N$258,'P&amp;L Detail'!$H$259,'P&amp;L Detail'!$J$259,'P&amp;L Detail'!$L$259,'P&amp;L Detail'!$N$259,'P&amp;L Detail'!$H$260,'P&amp;L Detail'!$J$260,'P&amp;L Detail'!$L$260,'P&amp;L Detail'!$N$260,'P&amp;L Detail'!$L$263,'P&amp;L Detail'!$N$263,'P&amp;L Detail'!$L$264,'P&amp;L Detail'!$N$264</definedName>
    <definedName name="QB_FORMULA_23_2" localSheetId="4" hidden="1">'P&amp;L Detail'!$L$260,'P&amp;L Detail'!$N$260,'P&amp;L Detail'!$L$261,'P&amp;L Detail'!$N$261,'P&amp;L Detail'!$H$262,'P&amp;L Detail'!$J$262,'P&amp;L Detail'!$L$262,'P&amp;L Detail'!$N$262,'P&amp;L Detail'!$H$263,'P&amp;L Detail'!$J$263,'P&amp;L Detail'!$L$263,'P&amp;L Detail'!$N$263,'P&amp;L Detail'!$L$266,'P&amp;L Detail'!$N$266,'P&amp;L Detail'!$L$267,'P&amp;L Detail'!$N$267</definedName>
    <definedName name="QB_FORMULA_23_3" localSheetId="4" hidden="1">'P&amp;L Detail'!$N$273,'P&amp;L Detail'!$L$274,'P&amp;L Detail'!$N$274,'P&amp;L Detail'!$H$275,'P&amp;L Detail'!$J$275,'P&amp;L Detail'!$L$275,'P&amp;L Detail'!$N$275,'P&amp;L Detail'!$H$276,'P&amp;L Detail'!$J$276,'P&amp;L Detail'!$L$276,'P&amp;L Detail'!$N$276,'P&amp;L Detail'!$L$279,'P&amp;L Detail'!$N$279,'P&amp;L Detail'!$L$280,'P&amp;L Detail'!$N$280,'P&amp;L Detail'!$H$281</definedName>
    <definedName name="QB_FORMULA_23_4" localSheetId="4" hidden="1">'P&amp;L Detail'!$N$233,'P&amp;L Detail'!$L$235,'P&amp;L Detail'!$N$235,'P&amp;L Detail'!$L$236,'P&amp;L Detail'!$N$236,'P&amp;L Detail'!$H$237,'P&amp;L Detail'!$J$237,'P&amp;L Detail'!$L$237,'P&amp;L Detail'!$N$237,'P&amp;L Detail'!$L$239,'P&amp;L Detail'!$N$239,'P&amp;L Detail'!$L$240,'P&amp;L Detail'!$N$240,'P&amp;L Detail'!$H$241,'P&amp;L Detail'!$J$241,'P&amp;L Detail'!$L$241</definedName>
    <definedName name="QB_FORMULA_23_5" localSheetId="4" hidden="1">'P&amp;L Detail'!$N$241,'P&amp;L Detail'!$L$243,'P&amp;L Detail'!$N$243,'P&amp;L Detail'!$L$244,'P&amp;L Detail'!$N$244,'P&amp;L Detail'!$H$245,'P&amp;L Detail'!$J$245,'P&amp;L Detail'!$L$245,'P&amp;L Detail'!$N$245,'P&amp;L Detail'!$L$247,'P&amp;L Detail'!$N$247,'P&amp;L Detail'!$L$248,'P&amp;L Detail'!$N$248,'P&amp;L Detail'!$H$249,'P&amp;L Detail'!$J$249,'P&amp;L Detail'!$L$249</definedName>
    <definedName name="QB_FORMULA_24" localSheetId="4" hidden="1">'P&amp;L Detail'!$L$259,'P&amp;L Detail'!$N$259,'P&amp;L Detail'!$L$261,'P&amp;L Detail'!$N$261,'P&amp;L Detail'!$L$265,'P&amp;L Detail'!$N$265,'P&amp;L Detail'!$H$266,'P&amp;L Detail'!$J$266,'P&amp;L Detail'!$L$266,'P&amp;L Detail'!$N$266,'P&amp;L Detail'!$H$270,'P&amp;L Detail'!$H$276,'P&amp;L Detail'!$L$278,'P&amp;L Detail'!$N$278,'P&amp;L Detail'!$L$279,'P&amp;L Detail'!$N$279</definedName>
    <definedName name="QB_FORMULA_24_1" localSheetId="4" hidden="1">'P&amp;L Detail'!$H$265,'P&amp;L Detail'!$J$265,'P&amp;L Detail'!$L$265,'P&amp;L Detail'!$N$265,'P&amp;L Detail'!$L$267,'P&amp;L Detail'!$N$267,'P&amp;L Detail'!$L$270,'P&amp;L Detail'!$N$270,'P&amp;L Detail'!$H$271,'P&amp;L Detail'!$J$271,'P&amp;L Detail'!$L$271,'P&amp;L Detail'!$N$271,'P&amp;L Detail'!$H$274,'P&amp;L Detail'!$L$276,'P&amp;L Detail'!$N$276,'P&amp;L Detail'!$L$277</definedName>
    <definedName name="QB_FORMULA_24_2" localSheetId="4" hidden="1">'P&amp;L Detail'!$H$268,'P&amp;L Detail'!$J$268,'P&amp;L Detail'!$L$268,'P&amp;L Detail'!$N$268,'P&amp;L Detail'!$L$270,'P&amp;L Detail'!$N$270,'P&amp;L Detail'!$L$273,'P&amp;L Detail'!$N$273,'P&amp;L Detail'!$H$274,'P&amp;L Detail'!$J$274,'P&amp;L Detail'!$L$274,'P&amp;L Detail'!$N$274,'P&amp;L Detail'!$H$277,'P&amp;L Detail'!$L$279,'P&amp;L Detail'!$N$279,'P&amp;L Detail'!$L$280</definedName>
    <definedName name="QB_FORMULA_24_3" localSheetId="4" hidden="1">'P&amp;L Detail'!$J$281,'P&amp;L Detail'!$L$281,'P&amp;L Detail'!$N$281,'P&amp;L Detail'!$L$283,'P&amp;L Detail'!$N$283,'P&amp;L Detail'!$L$286,'P&amp;L Detail'!$N$286,'P&amp;L Detail'!$H$287,'P&amp;L Detail'!$J$287,'P&amp;L Detail'!$L$287,'P&amp;L Detail'!$N$287,'P&amp;L Detail'!$H$290,'P&amp;L Detail'!$L$292,'P&amp;L Detail'!$N$292,'P&amp;L Detail'!$L$295,'P&amp;L Detail'!$N$295</definedName>
    <definedName name="QB_FORMULA_24_4" localSheetId="4" hidden="1">'P&amp;L Detail'!$N$241,'P&amp;L Detail'!$H$242,'P&amp;L Detail'!$J$242,'P&amp;L Detail'!$L$242,'P&amp;L Detail'!$N$242,'P&amp;L Detail'!$L$245,'P&amp;L Detail'!$N$245,'P&amp;L Detail'!$L$246,'P&amp;L Detail'!$N$246,'P&amp;L Detail'!$H$247,'P&amp;L Detail'!$J$247,'P&amp;L Detail'!$L$247,'P&amp;L Detail'!$N$247,'P&amp;L Detail'!$L$249,'P&amp;L Detail'!$N$249,'P&amp;L Detail'!$L$250</definedName>
    <definedName name="QB_FORMULA_24_5" localSheetId="4" hidden="1">'P&amp;L Detail'!$N$249,'P&amp;L Detail'!$H$250,'P&amp;L Detail'!$J$250,'P&amp;L Detail'!$L$250,'P&amp;L Detail'!$N$250,'P&amp;L Detail'!$L$253,'P&amp;L Detail'!$N$253,'P&amp;L Detail'!$L$254,'P&amp;L Detail'!$N$254,'P&amp;L Detail'!$H$255,'P&amp;L Detail'!$J$255,'P&amp;L Detail'!$L$255,'P&amp;L Detail'!$N$255,'P&amp;L Detail'!$H$259,'P&amp;L Detail'!$H$262,'P&amp;L Detail'!$L$264</definedName>
    <definedName name="QB_FORMULA_25" localSheetId="4" hidden="1">'P&amp;L Detail'!$H$280,'P&amp;L Detail'!$J$280,'P&amp;L Detail'!$L$280,'P&amp;L Detail'!$N$280,'P&amp;L Detail'!$L$282,'P&amp;L Detail'!$N$282,'P&amp;L Detail'!$L$283,'P&amp;L Detail'!$N$283,'P&amp;L Detail'!$H$284,'P&amp;L Detail'!$J$284,'P&amp;L Detail'!$L$284,'P&amp;L Detail'!$N$284,'P&amp;L Detail'!$H$285,'P&amp;L Detail'!$J$285,'P&amp;L Detail'!$L$285,'P&amp;L Detail'!$N$285</definedName>
    <definedName name="QB_FORMULA_25_1" localSheetId="4" hidden="1">'P&amp;L Detail'!$N$277,'P&amp;L Detail'!$H$278,'P&amp;L Detail'!$J$278,'P&amp;L Detail'!$L$278,'P&amp;L Detail'!$N$278,'P&amp;L Detail'!$L$280,'P&amp;L Detail'!$N$280,'P&amp;L Detail'!$L$281,'P&amp;L Detail'!$N$281,'P&amp;L Detail'!$H$282,'P&amp;L Detail'!$J$282,'P&amp;L Detail'!$L$282,'P&amp;L Detail'!$N$282,'P&amp;L Detail'!$H$283,'P&amp;L Detail'!$J$283,'P&amp;L Detail'!$L$283</definedName>
    <definedName name="QB_FORMULA_25_2" localSheetId="4" hidden="1">'P&amp;L Detail'!$N$280,'P&amp;L Detail'!$H$281,'P&amp;L Detail'!$J$281,'P&amp;L Detail'!$L$281,'P&amp;L Detail'!$N$281,'P&amp;L Detail'!$L$283,'P&amp;L Detail'!$N$283,'P&amp;L Detail'!$L$284,'P&amp;L Detail'!$N$284,'P&amp;L Detail'!$H$285,'P&amp;L Detail'!$J$285,'P&amp;L Detail'!$L$285,'P&amp;L Detail'!$N$285,'P&amp;L Detail'!$H$286,'P&amp;L Detail'!$J$286,'P&amp;L Detail'!$L$286</definedName>
    <definedName name="QB_FORMULA_25_3" localSheetId="4" hidden="1">'P&amp;L Detail'!$H$296,'P&amp;L Detail'!$J$296,'P&amp;L Detail'!$L$296,'P&amp;L Detail'!$N$296,'P&amp;L Detail'!$L$298,'P&amp;L Detail'!$N$298,'P&amp;L Detail'!$L$299,'P&amp;L Detail'!$N$299,'P&amp;L Detail'!$H$300,'P&amp;L Detail'!$J$300,'P&amp;L Detail'!$L$300,'P&amp;L Detail'!$N$300,'P&amp;L Detail'!$H$301,'P&amp;L Detail'!$J$301,'P&amp;L Detail'!$L$301,'P&amp;L Detail'!$N$301</definedName>
    <definedName name="QB_FORMULA_25_4" localSheetId="4" hidden="1">'P&amp;L Detail'!$N$250,'P&amp;L Detail'!$H$251,'P&amp;L Detail'!$J$251,'P&amp;L Detail'!$L$251,'P&amp;L Detail'!$N$251,'P&amp;L Detail'!$L$253,'P&amp;L Detail'!$N$253,'P&amp;L Detail'!$L$254,'P&amp;L Detail'!$N$254,'P&amp;L Detail'!$H$255,'P&amp;L Detail'!$J$255,'P&amp;L Detail'!$L$255,'P&amp;L Detail'!$N$255,'P&amp;L Detail'!$H$256,'P&amp;L Detail'!$J$256,'P&amp;L Detail'!$L$256</definedName>
    <definedName name="QB_FORMULA_25_5" localSheetId="4" hidden="1">'P&amp;L Detail'!$N$264,'P&amp;L Detail'!$L$265,'P&amp;L Detail'!$N$265,'P&amp;L Detail'!$H$266,'P&amp;L Detail'!$J$266,'P&amp;L Detail'!$L$266,'P&amp;L Detail'!$N$266,'P&amp;L Detail'!$L$268,'P&amp;L Detail'!$N$268,'P&amp;L Detail'!$L$269,'P&amp;L Detail'!$N$269,'P&amp;L Detail'!$H$270,'P&amp;L Detail'!$J$270,'P&amp;L Detail'!$L$270,'P&amp;L Detail'!$N$270,'P&amp;L Detail'!$H$271</definedName>
    <definedName name="QB_FORMULA_26" localSheetId="4" hidden="1">'P&amp;L Detail'!$H$286,'P&amp;L Detail'!$J$286,'P&amp;L Detail'!$L$286,'P&amp;L Detail'!$N$286,'P&amp;L Detail'!$H$287,'P&amp;L Detail'!$J$287,'P&amp;L Detail'!$L$287,'P&amp;L Detail'!$N$287</definedName>
    <definedName name="QB_FORMULA_26_1" localSheetId="4" hidden="1">'P&amp;L Detail'!$N$283,'P&amp;L Detail'!$H$284,'P&amp;L Detail'!$J$284,'P&amp;L Detail'!$L$284,'P&amp;L Detail'!$N$284,'P&amp;L Detail'!$H$285,'P&amp;L Detail'!$J$285,'P&amp;L Detail'!$L$285,'P&amp;L Detail'!$N$285</definedName>
    <definedName name="QB_FORMULA_26_2" localSheetId="4" hidden="1">'P&amp;L Detail'!$N$286,'P&amp;L Detail'!$H$287,'P&amp;L Detail'!$J$287,'P&amp;L Detail'!$L$287,'P&amp;L Detail'!$N$287,'P&amp;L Detail'!$H$288,'P&amp;L Detail'!$J$288,'P&amp;L Detail'!$L$288,'P&amp;L Detail'!$N$288</definedName>
    <definedName name="QB_FORMULA_26_3" localSheetId="4" hidden="1">'P&amp;L Detail'!$H$302,'P&amp;L Detail'!$J$302,'P&amp;L Detail'!$L$302,'P&amp;L Detail'!$N$302,'P&amp;L Detail'!$H$303,'P&amp;L Detail'!$J$303,'P&amp;L Detail'!$L$303,'P&amp;L Detail'!$N$303</definedName>
    <definedName name="QB_FORMULA_26_4" localSheetId="4" hidden="1">'P&amp;L Detail'!$N$256,'P&amp;L Detail'!$H$257,'P&amp;L Detail'!$J$257,'P&amp;L Detail'!$L$257,'P&amp;L Detail'!$N$257,'P&amp;L Detail'!$H$258,'P&amp;L Detail'!$J$258,'P&amp;L Detail'!$L$258,'P&amp;L Detail'!$N$258</definedName>
    <definedName name="QB_FORMULA_26_5" localSheetId="4" hidden="1">'P&amp;L Detail'!$J$271,'P&amp;L Detail'!$L$271,'P&amp;L Detail'!$N$271,'P&amp;L Detail'!$H$272,'P&amp;L Detail'!$J$272,'P&amp;L Detail'!$L$272,'P&amp;L Detail'!$N$272,'P&amp;L Detail'!$H$273,'P&amp;L Detail'!$J$273,'P&amp;L Detail'!$L$273,'P&amp;L Detail'!$N$273</definedName>
    <definedName name="QB_FORMULA_3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3_1" localSheetId="4" hidden="1">'P&amp;L Detail'!$G$28,'P&amp;L Detail'!$I$28,'P&amp;L Detail'!$K$28,'P&amp;L Detail'!$M$28,'P&amp;L Detail'!$G$29,'P&amp;L Detail'!$I$29,'P&amp;L Detail'!$K$29,'P&amp;L Detail'!$M$29,'P&amp;L Detail'!$K$31,'P&amp;L Detail'!$M$31,'P&amp;L Detail'!$K$32,'P&amp;L Detail'!$M$32,'P&amp;L Detail'!$K$35,'P&amp;L Detail'!$M$35,'P&amp;L Detail'!$K$36,'P&amp;L Detail'!$M$36</definedName>
    <definedName name="QB_FORMULA_3_2" localSheetId="4" hidden="1">'P&amp;L Detail'!$G$30,'P&amp;L Detail'!$I$30,'P&amp;L Detail'!$K$30,'P&amp;L Detail'!$M$30,'P&amp;L Detail'!$G$31,'P&amp;L Detail'!$I$31,'P&amp;L Detail'!$K$31,'P&amp;L Detail'!$M$31,'P&amp;L Detail'!$K$33,'P&amp;L Detail'!$M$33,'P&amp;L Detail'!$K$34,'P&amp;L Detail'!$M$34,'P&amp;L Detail'!$K$37,'P&amp;L Detail'!$M$37,'P&amp;L Detail'!$K$38,'P&amp;L Detail'!$M$38</definedName>
    <definedName name="QB_FORMULA_3_3" localSheetId="4" hidden="1">'P&amp;L Detail'!$H$29,'P&amp;L Detail'!$J$29,'P&amp;L Detail'!$L$29,'P&amp;L Detail'!$N$29,'P&amp;L Detail'!$H$30,'P&amp;L Detail'!$J$30,'P&amp;L Detail'!$L$30,'P&amp;L Detail'!$N$30,'P&amp;L Detail'!$H$31,'P&amp;L Detail'!$J$31,'P&amp;L Detail'!$L$31,'P&amp;L Detail'!$N$31,'P&amp;L Detail'!$L$36,'P&amp;L Detail'!$N$36,'P&amp;L Detail'!$H$38,'P&amp;L Detail'!$J$38</definedName>
    <definedName name="QB_FORMULA_3_4" localSheetId="4" hidden="1">'P&amp;L Detail'!$G$29,'P&amp;L Detail'!$I$29,'P&amp;L Detail'!$K$29,'P&amp;L Detail'!$M$29,'P&amp;L Detail'!$G$30,'P&amp;L Detail'!$I$30,'P&amp;L Detail'!$K$30,'P&amp;L Detail'!$M$30,'P&amp;L Detail'!$G$31,'P&amp;L Detail'!$I$31,'P&amp;L Detail'!$K$31,'P&amp;L Detail'!$M$31,'P&amp;L Detail'!$K$33,'P&amp;L Detail'!$M$33,'P&amp;L Detail'!$K$34,'P&amp;L Detail'!$M$34</definedName>
    <definedName name="QB_FORMULA_3_5" localSheetId="4" hidden="1">'P&amp;L Detail'!$G$30,'P&amp;L Detail'!$I$30,'P&amp;L Detail'!$K$30,'P&amp;L Detail'!$M$30,'P&amp;L Detail'!$G$31,'P&amp;L Detail'!$I$31,'P&amp;L Detail'!$K$31,'P&amp;L Detail'!$M$31,'P&amp;L Detail'!$G$32,'P&amp;L Detail'!$I$32,'P&amp;L Detail'!$K$32,'P&amp;L Detail'!$M$32,'P&amp;L Detail'!$K$34,'P&amp;L Detail'!$M$34,'P&amp;L Detail'!$K$35,'P&amp;L Detail'!$M$35</definedName>
    <definedName name="QB_FORMULA_4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4_1" localSheetId="4" hidden="1">'P&amp;L Detail'!$K$38,'P&amp;L Detail'!$M$38,'P&amp;L Detail'!$K$40,'P&amp;L Detail'!$M$40,'P&amp;L Detail'!$K$41,'P&amp;L Detail'!$M$41,'P&amp;L Detail'!$K$42,'P&amp;L Detail'!$M$42,'P&amp;L Detail'!$G$43,'P&amp;L Detail'!$I$43,'P&amp;L Detail'!$K$43,'P&amp;L Detail'!$M$43,'P&amp;L Detail'!$K$45,'P&amp;L Detail'!$M$45,'P&amp;L Detail'!$K$46,'P&amp;L Detail'!$M$46</definedName>
    <definedName name="QB_FORMULA_4_2" localSheetId="4" hidden="1">'P&amp;L Detail'!$K$40,'P&amp;L Detail'!$M$40,'P&amp;L Detail'!$K$42,'P&amp;L Detail'!$M$42,'P&amp;L Detail'!$K$43,'P&amp;L Detail'!$M$43,'P&amp;L Detail'!$K$44,'P&amp;L Detail'!$M$44,'P&amp;L Detail'!$G$45,'P&amp;L Detail'!$I$45,'P&amp;L Detail'!$K$45,'P&amp;L Detail'!$M$45,'P&amp;L Detail'!$K$47,'P&amp;L Detail'!$M$47,'P&amp;L Detail'!$K$48,'P&amp;L Detail'!$M$48</definedName>
    <definedName name="QB_FORMULA_4_3" localSheetId="4" hidden="1">'P&amp;L Detail'!$L$38,'P&amp;L Detail'!$N$38,'P&amp;L Detail'!$H$39,'P&amp;L Detail'!$J$39,'P&amp;L Detail'!$L$39,'P&amp;L Detail'!$N$39,'P&amp;L Detail'!$H$40,'P&amp;L Detail'!$J$40,'P&amp;L Detail'!$L$40,'P&amp;L Detail'!$N$40,'P&amp;L Detail'!$L$43,'P&amp;L Detail'!$N$43,'P&amp;L Detail'!$H$45,'P&amp;L Detail'!$J$45,'P&amp;L Detail'!$L$45,'P&amp;L Detail'!$N$45</definedName>
    <definedName name="QB_FORMULA_4_4" localSheetId="4" hidden="1">'P&amp;L Detail'!$K$37,'P&amp;L Detail'!$M$37,'P&amp;L Detail'!$K$38,'P&amp;L Detail'!$M$38,'P&amp;L Detail'!$K$40,'P&amp;L Detail'!$M$40,'P&amp;L Detail'!$K$42,'P&amp;L Detail'!$M$42,'P&amp;L Detail'!$K$43,'P&amp;L Detail'!$M$43,'P&amp;L Detail'!$K$44,'P&amp;L Detail'!$M$44,'P&amp;L Detail'!$G$45,'P&amp;L Detail'!$I$45,'P&amp;L Detail'!$K$45,'P&amp;L Detail'!$M$45</definedName>
    <definedName name="QB_FORMULA_4_5" localSheetId="4" hidden="1">'P&amp;L Detail'!$K$38,'P&amp;L Detail'!$M$38,'P&amp;L Detail'!$K$39,'P&amp;L Detail'!$M$39,'P&amp;L Detail'!$K$41,'P&amp;L Detail'!$M$41,'P&amp;L Detail'!$K$43,'P&amp;L Detail'!$M$43,'P&amp;L Detail'!$K$44,'P&amp;L Detail'!$M$44,'P&amp;L Detail'!$K$45,'P&amp;L Detail'!$M$45,'P&amp;L Detail'!$G$46,'P&amp;L Detail'!$I$46,'P&amp;L Detail'!$K$46,'P&amp;L Detail'!$M$46</definedName>
    <definedName name="QB_FORMULA_5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5_1" localSheetId="4" hidden="1">'P&amp;L Detail'!$K$47,'P&amp;L Detail'!$M$47,'P&amp;L Detail'!$K$48,'P&amp;L Detail'!$M$48,'P&amp;L Detail'!$K$49,'P&amp;L Detail'!$M$49,'P&amp;L Detail'!$K$50,'P&amp;L Detail'!$M$50,'P&amp;L Detail'!$K$51,'P&amp;L Detail'!$M$51,'P&amp;L Detail'!$G$52,'P&amp;L Detail'!$I$52,'P&amp;L Detail'!$K$52,'P&amp;L Detail'!$M$52,'P&amp;L Detail'!$K$54,'P&amp;L Detail'!$M$54</definedName>
    <definedName name="QB_FORMULA_5_2" localSheetId="4" hidden="1">'P&amp;L Detail'!$K$49,'P&amp;L Detail'!$M$49,'P&amp;L Detail'!$K$50,'P&amp;L Detail'!$M$50,'P&amp;L Detail'!$K$51,'P&amp;L Detail'!$M$51,'P&amp;L Detail'!$K$52,'P&amp;L Detail'!$M$52,'P&amp;L Detail'!$K$53,'P&amp;L Detail'!$M$53,'P&amp;L Detail'!$G$54,'P&amp;L Detail'!$I$54,'P&amp;L Detail'!$K$54,'P&amp;L Detail'!$M$54,'P&amp;L Detail'!$K$56,'P&amp;L Detail'!$M$56</definedName>
    <definedName name="QB_FORMULA_5_3" localSheetId="4" hidden="1">'P&amp;L Detail'!$H$49,'P&amp;L Detail'!$H$53,'P&amp;L Detail'!$H$59,'P&amp;L Detail'!$H$64,'P&amp;L Detail'!$H$67,'P&amp;L Detail'!$H$68,'P&amp;L Detail'!$J$68,'P&amp;L Detail'!$L$68,'P&amp;L Detail'!$N$68,'P&amp;L Detail'!$L$72,'P&amp;L Detail'!$N$72,'P&amp;L Detail'!$H$79,'P&amp;L Detail'!$J$79,'P&amp;L Detail'!$L$79,'P&amp;L Detail'!$N$79,'P&amp;L Detail'!$L$81</definedName>
    <definedName name="QB_FORMULA_5_4" localSheetId="4" hidden="1">'P&amp;L Detail'!$K$47,'P&amp;L Detail'!$M$47,'P&amp;L Detail'!$K$48,'P&amp;L Detail'!$M$48,'P&amp;L Detail'!$K$49,'P&amp;L Detail'!$M$49,'P&amp;L Detail'!$K$50,'P&amp;L Detail'!$M$50,'P&amp;L Detail'!$K$51,'P&amp;L Detail'!$M$51,'P&amp;L Detail'!$K$52,'P&amp;L Detail'!$M$52,'P&amp;L Detail'!$K$53,'P&amp;L Detail'!$M$53,'P&amp;L Detail'!$G$54,'P&amp;L Detail'!$I$54</definedName>
    <definedName name="QB_FORMULA_5_5" localSheetId="4" hidden="1">'P&amp;L Detail'!$K$48,'P&amp;L Detail'!$M$48,'P&amp;L Detail'!$K$49,'P&amp;L Detail'!$M$49,'P&amp;L Detail'!$K$50,'P&amp;L Detail'!$M$50,'P&amp;L Detail'!$K$51,'P&amp;L Detail'!$M$51,'P&amp;L Detail'!$K$52,'P&amp;L Detail'!$M$52,'P&amp;L Detail'!$K$53,'P&amp;L Detail'!$M$53,'P&amp;L Detail'!$K$54,'P&amp;L Detail'!$M$54,'P&amp;L Detail'!$G$55,'P&amp;L Detail'!$I$55</definedName>
    <definedName name="QB_FORMULA_6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6_1" localSheetId="4" hidden="1">'P&amp;L Detail'!$G$55,'P&amp;L Detail'!$I$55,'P&amp;L Detail'!$K$55,'P&amp;L Detail'!$M$55,'P&amp;L Detail'!$K$57,'P&amp;L Detail'!$M$57,'P&amp;L Detail'!$K$58,'P&amp;L Detail'!$M$58,'P&amp;L Detail'!$G$59,'P&amp;L Detail'!$I$59,'P&amp;L Detail'!$K$59,'P&amp;L Detail'!$M$59,'P&amp;L Detail'!$K$61,'P&amp;L Detail'!$M$61,'P&amp;L Detail'!$K$62,'P&amp;L Detail'!$M$62</definedName>
    <definedName name="QB_FORMULA_6_2" localSheetId="4" hidden="1">'P&amp;L Detail'!$G$57,'P&amp;L Detail'!$I$57,'P&amp;L Detail'!$K$57,'P&amp;L Detail'!$M$57,'P&amp;L Detail'!$K$59,'P&amp;L Detail'!$M$59,'P&amp;L Detail'!$K$60,'P&amp;L Detail'!$M$60,'P&amp;L Detail'!$G$62,'P&amp;L Detail'!$I$62,'P&amp;L Detail'!$K$62,'P&amp;L Detail'!$M$62,'P&amp;L Detail'!$K$64,'P&amp;L Detail'!$M$64,'P&amp;L Detail'!$K$65,'P&amp;L Detail'!$M$65</definedName>
    <definedName name="QB_FORMULA_6_3" localSheetId="4" hidden="1">'P&amp;L Detail'!$N$81,'P&amp;L Detail'!$H$87,'P&amp;L Detail'!$J$87,'P&amp;L Detail'!$L$87,'P&amp;L Detail'!$N$87,'P&amp;L Detail'!$H$90,'P&amp;L Detail'!$L$92,'P&amp;L Detail'!$N$92,'P&amp;L Detail'!$H$93,'P&amp;L Detail'!$J$93,'P&amp;L Detail'!$L$93,'P&amp;L Detail'!$N$93,'P&amp;L Detail'!$H$96,'P&amp;L Detail'!$L$98,'P&amp;L Detail'!$N$98,'P&amp;L Detail'!$H$99</definedName>
    <definedName name="QB_FORMULA_6_4" localSheetId="4" hidden="1">'P&amp;L Detail'!$K$54,'P&amp;L Detail'!$M$54,'P&amp;L Detail'!$K$56,'P&amp;L Detail'!$M$56,'P&amp;L Detail'!$G$57,'P&amp;L Detail'!$I$57,'P&amp;L Detail'!$K$57,'P&amp;L Detail'!$M$57,'P&amp;L Detail'!$K$59,'P&amp;L Detail'!$M$59,'P&amp;L Detail'!$K$60,'P&amp;L Detail'!$M$60,'P&amp;L Detail'!$K$61,'P&amp;L Detail'!$M$61,'P&amp;L Detail'!$G$62,'P&amp;L Detail'!$I$62</definedName>
    <definedName name="QB_FORMULA_6_5" localSheetId="4" hidden="1">'P&amp;L Detail'!$K$55,'P&amp;L Detail'!$M$55,'P&amp;L Detail'!$K$57,'P&amp;L Detail'!$M$57,'P&amp;L Detail'!$G$58,'P&amp;L Detail'!$I$58,'P&amp;L Detail'!$K$58,'P&amp;L Detail'!$M$58,'P&amp;L Detail'!$K$60,'P&amp;L Detail'!$M$60,'P&amp;L Detail'!$K$61,'P&amp;L Detail'!$M$61,'P&amp;L Detail'!$K$62,'P&amp;L Detail'!$M$62,'P&amp;L Detail'!$G$63,'P&amp;L Detail'!$I$63</definedName>
    <definedName name="QB_FORMULA_7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7_1" localSheetId="4" hidden="1">'P&amp;L Detail'!$K$63,'P&amp;L Detail'!$M$63,'P&amp;L Detail'!$G$64,'P&amp;L Detail'!$I$64,'P&amp;L Detail'!$K$64,'P&amp;L Detail'!$M$64,'P&amp;L Detail'!$K$66,'P&amp;L Detail'!$M$66,'P&amp;L Detail'!$G$67,'P&amp;L Detail'!$I$67,'P&amp;L Detail'!$K$67,'P&amp;L Detail'!$M$67,'P&amp;L Detail'!$K$69,'P&amp;L Detail'!$M$69,'P&amp;L Detail'!$G$71,'P&amp;L Detail'!$I$71</definedName>
    <definedName name="QB_FORMULA_7_2" localSheetId="4" hidden="1">'P&amp;L Detail'!$K$66,'P&amp;L Detail'!$M$66,'P&amp;L Detail'!$G$67,'P&amp;L Detail'!$I$67,'P&amp;L Detail'!$K$67,'P&amp;L Detail'!$M$67,'P&amp;L Detail'!$K$69,'P&amp;L Detail'!$M$69,'P&amp;L Detail'!$G$70,'P&amp;L Detail'!$I$70,'P&amp;L Detail'!$K$70,'P&amp;L Detail'!$M$70,'P&amp;L Detail'!$K$72,'P&amp;L Detail'!$M$72,'P&amp;L Detail'!$G$74,'P&amp;L Detail'!$I$74</definedName>
    <definedName name="QB_FORMULA_7_3" localSheetId="4" hidden="1">'P&amp;L Detail'!$J$99,'P&amp;L Detail'!$L$99,'P&amp;L Detail'!$N$99,'P&amp;L Detail'!$L$101,'P&amp;L Detail'!$N$101,'P&amp;L Detail'!$H$102,'P&amp;L Detail'!$J$102,'P&amp;L Detail'!$L$102,'P&amp;L Detail'!$N$102,'P&amp;L Detail'!$L$104,'P&amp;L Detail'!$N$104,'P&amp;L Detail'!$H$105,'P&amp;L Detail'!$J$105,'P&amp;L Detail'!$L$105,'P&amp;L Detail'!$N$105,'P&amp;L Detail'!$H$106</definedName>
    <definedName name="QB_FORMULA_7_4" localSheetId="4" hidden="1">'P&amp;L Detail'!$K$62,'P&amp;L Detail'!$M$62,'P&amp;L Detail'!$K$64,'P&amp;L Detail'!$M$64,'P&amp;L Detail'!$K$65,'P&amp;L Detail'!$M$65,'P&amp;L Detail'!$K$66,'P&amp;L Detail'!$M$66,'P&amp;L Detail'!$G$67,'P&amp;L Detail'!$I$67,'P&amp;L Detail'!$K$67,'P&amp;L Detail'!$M$67,'P&amp;L Detail'!$K$69,'P&amp;L Detail'!$M$69,'P&amp;L Detail'!$G$70,'P&amp;L Detail'!$I$70</definedName>
    <definedName name="QB_FORMULA_7_5" localSheetId="4" hidden="1">'P&amp;L Detail'!$K$63,'P&amp;L Detail'!$M$63,'P&amp;L Detail'!$K$65,'P&amp;L Detail'!$M$65,'P&amp;L Detail'!$K$66,'P&amp;L Detail'!$M$66,'P&amp;L Detail'!$K$67,'P&amp;L Detail'!$M$67,'P&amp;L Detail'!$G$68,'P&amp;L Detail'!$I$68,'P&amp;L Detail'!$K$68,'P&amp;L Detail'!$M$68,'P&amp;L Detail'!$K$70,'P&amp;L Detail'!$M$70,'P&amp;L Detail'!$G$71,'P&amp;L Detail'!$I$71</definedName>
    <definedName name="QB_FORMULA_8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8_1" localSheetId="4" hidden="1">'P&amp;L Detail'!$K$71,'P&amp;L Detail'!$M$71,'P&amp;L Detail'!$G$72,'P&amp;L Detail'!$I$72,'P&amp;L Detail'!$K$72,'P&amp;L Detail'!$M$72,'P&amp;L Detail'!$K$74,'P&amp;L Detail'!$M$74,'P&amp;L Detail'!$K$75,'P&amp;L Detail'!$M$75,'P&amp;L Detail'!$K$76,'P&amp;L Detail'!$M$76,'P&amp;L Detail'!$K$77,'P&amp;L Detail'!$M$77,'P&amp;L Detail'!$K$78,'P&amp;L Detail'!$M$78</definedName>
    <definedName name="QB_FORMULA_8_2" localSheetId="4" hidden="1">'P&amp;L Detail'!$K$74,'P&amp;L Detail'!$M$74,'P&amp;L Detail'!$G$75,'P&amp;L Detail'!$I$75,'P&amp;L Detail'!$K$75,'P&amp;L Detail'!$M$75,'P&amp;L Detail'!$K$77,'P&amp;L Detail'!$M$77,'P&amp;L Detail'!$K$78,'P&amp;L Detail'!$M$78,'P&amp;L Detail'!$K$79,'P&amp;L Detail'!$M$79,'P&amp;L Detail'!$K$80,'P&amp;L Detail'!$M$80,'P&amp;L Detail'!$K$81,'P&amp;L Detail'!$M$81</definedName>
    <definedName name="QB_FORMULA_8_3" localSheetId="4" hidden="1">'P&amp;L Detail'!$J$106,'P&amp;L Detail'!$L$106,'P&amp;L Detail'!$N$106,'P&amp;L Detail'!$L$109,'P&amp;L Detail'!$N$109,'P&amp;L Detail'!$H$110,'P&amp;L Detail'!$J$110,'P&amp;L Detail'!$L$110,'P&amp;L Detail'!$N$110,'P&amp;L Detail'!$L$112,'P&amp;L Detail'!$N$112,'P&amp;L Detail'!$H$113,'P&amp;L Detail'!$J$113,'P&amp;L Detail'!$L$113,'P&amp;L Detail'!$N$113,'P&amp;L Detail'!$L$115</definedName>
    <definedName name="QB_FORMULA_8_4" localSheetId="4" hidden="1">'P&amp;L Detail'!$K$70,'P&amp;L Detail'!$M$70,'P&amp;L Detail'!$K$72,'P&amp;L Detail'!$M$72,'P&amp;L Detail'!$G$74,'P&amp;L Detail'!$I$74,'P&amp;L Detail'!$K$74,'P&amp;L Detail'!$M$74,'P&amp;L Detail'!$G$75,'P&amp;L Detail'!$I$75,'P&amp;L Detail'!$K$75,'P&amp;L Detail'!$M$75,'P&amp;L Detail'!$K$77,'P&amp;L Detail'!$M$77,'P&amp;L Detail'!$K$78,'P&amp;L Detail'!$M$78</definedName>
    <definedName name="QB_FORMULA_8_5" localSheetId="4" hidden="1">'P&amp;L Detail'!$K$71,'P&amp;L Detail'!$M$71,'P&amp;L Detail'!$K$73,'P&amp;L Detail'!$M$73,'P&amp;L Detail'!$G$75,'P&amp;L Detail'!$I$75,'P&amp;L Detail'!$K$75,'P&amp;L Detail'!$M$75,'P&amp;L Detail'!$G$76,'P&amp;L Detail'!$I$76,'P&amp;L Detail'!$K$76,'P&amp;L Detail'!$M$76,'P&amp;L Detail'!$K$78,'P&amp;L Detail'!$M$78,'P&amp;L Detail'!$K$79,'P&amp;L Detail'!$M$79</definedName>
    <definedName name="QB_FORMULA_9" localSheetId="4" hidden="1">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Detail'!#REF!,'P&amp;L Detail'!#REF!</definedName>
    <definedName name="QB_FORMULA_9_1" localSheetId="4" hidden="1">'P&amp;L Detail'!$K$79,'P&amp;L Detail'!$M$79,'P&amp;L Detail'!$K$80,'P&amp;L Detail'!$M$80,'P&amp;L Detail'!$K$81,'P&amp;L Detail'!$M$81,'P&amp;L Detail'!$G$83,'P&amp;L Detail'!$I$83,'P&amp;L Detail'!$K$83,'P&amp;L Detail'!$M$83,'P&amp;L Detail'!$K$85,'P&amp;L Detail'!$M$85,'P&amp;L Detail'!$K$86,'P&amp;L Detail'!$M$86,'P&amp;L Detail'!$K$87,'P&amp;L Detail'!$M$87</definedName>
    <definedName name="QB_FORMULA_9_2" localSheetId="4" hidden="1">'P&amp;L Detail'!$K$79,'P&amp;L Detail'!$M$79,'P&amp;L Detail'!$K$80,'P&amp;L Detail'!$M$80,'P&amp;L Detail'!$K$81,'P&amp;L Detail'!$M$81,'P&amp;L Detail'!$G$82,'P&amp;L Detail'!$I$82,'P&amp;L Detail'!$K$82,'P&amp;L Detail'!$M$82,'P&amp;L Detail'!$K$84,'P&amp;L Detail'!$M$84,'P&amp;L Detail'!$K$85,'P&amp;L Detail'!$M$85,'P&amp;L Detail'!$K$86,'P&amp;L Detail'!$M$86</definedName>
    <definedName name="QB_FORMULA_9_3" localSheetId="4" hidden="1">'P&amp;L Detail'!$K$82,'P&amp;L Detail'!$M$82,'P&amp;L Detail'!$K$83,'P&amp;L Detail'!$M$83,'P&amp;L Detail'!$K$84,'P&amp;L Detail'!$M$84,'P&amp;L Detail'!$G$85,'P&amp;L Detail'!$I$85,'P&amp;L Detail'!$K$85,'P&amp;L Detail'!$M$85,'P&amp;L Detail'!$K$87,'P&amp;L Detail'!$M$87,'P&amp;L Detail'!$K$88,'P&amp;L Detail'!$M$88,'P&amp;L Detail'!$K$89,'P&amp;L Detail'!$M$89</definedName>
    <definedName name="QB_FORMULA_9_4" localSheetId="4" hidden="1">'P&amp;L Detail'!$N$115,'P&amp;L Detail'!$H$116,'P&amp;L Detail'!$J$116,'P&amp;L Detail'!$L$116,'P&amp;L Detail'!$N$116,'P&amp;L Detail'!$L$118,'P&amp;L Detail'!$N$118,'P&amp;L Detail'!$H$119,'P&amp;L Detail'!$J$119,'P&amp;L Detail'!$L$119,'P&amp;L Detail'!$N$119,'P&amp;L Detail'!$L$121,'P&amp;L Detail'!$N$121,'P&amp;L Detail'!$H$122,'P&amp;L Detail'!$J$122,'P&amp;L Detail'!$L$122</definedName>
    <definedName name="QB_FORMULA_9_5" localSheetId="4" hidden="1">'P&amp;L Detail'!$K$79,'P&amp;L Detail'!$M$79,'P&amp;L Detail'!$K$80,'P&amp;L Detail'!$M$80,'P&amp;L Detail'!$K$81,'P&amp;L Detail'!$M$81,'P&amp;L Detail'!$K$82,'P&amp;L Detail'!$M$82,'P&amp;L Detail'!$K$83,'P&amp;L Detail'!$M$83,'P&amp;L Detail'!$K$84,'P&amp;L Detail'!$M$84,'P&amp;L Detail'!$G$85,'P&amp;L Detail'!$I$85,'P&amp;L Detail'!$K$85,'P&amp;L Detail'!$M$85</definedName>
    <definedName name="QB_ROW_1" localSheetId="3" hidden="1">'Balance Sheet'!$A$2</definedName>
    <definedName name="QB_ROW_1000250" localSheetId="4" hidden="1">'P&amp;L Detail'!$F$247</definedName>
    <definedName name="QB_ROW_1001250" localSheetId="4" hidden="1">'P&amp;L Detail'!$F$252</definedName>
    <definedName name="QB_ROW_1002260" localSheetId="4" hidden="1">'P&amp;L Detail'!$G$74</definedName>
    <definedName name="QB_ROW_1002260_1" localSheetId="4" hidden="1">'P&amp;L Detail'!$G$75</definedName>
    <definedName name="QB_ROW_1002260_2" localSheetId="4" hidden="1">'P&amp;L Detail'!$G$82</definedName>
    <definedName name="QB_ROW_1002260_3" localSheetId="4" hidden="1">'P&amp;L Detail'!$G$187</definedName>
    <definedName name="QB_ROW_1002260_4" localSheetId="4" hidden="1">'P&amp;L Detail'!$G$67</definedName>
    <definedName name="QB_ROW_1002260_5" localSheetId="4" hidden="1">'P&amp;L Detail'!$G$79</definedName>
    <definedName name="QB_ROW_10031" localSheetId="3" hidden="1">'Balance Sheet'!$D$36</definedName>
    <definedName name="QB_ROW_10031_1" localSheetId="3" hidden="1">'Balance Sheet'!$D$35</definedName>
    <definedName name="QB_ROW_10031_2" localSheetId="3" hidden="1">'Balance Sheet'!$D$31</definedName>
    <definedName name="QB_ROW_10031_3" localSheetId="3" hidden="1">'Balance Sheet'!$D$32</definedName>
    <definedName name="QB_ROW_10031_4" localSheetId="3" hidden="1">'Balance Sheet'!$D$28</definedName>
    <definedName name="QB_ROW_1003260" localSheetId="4" hidden="1">'P&amp;L Detail'!$G$113</definedName>
    <definedName name="QB_ROW_1003260_1" localSheetId="4" hidden="1">'P&amp;L Detail'!$G$111</definedName>
    <definedName name="QB_ROW_1003260_2" localSheetId="4" hidden="1">'P&amp;L Detail'!$G$117</definedName>
    <definedName name="QB_ROW_1003260_3" localSheetId="4" hidden="1">'P&amp;L Detail'!$G$221</definedName>
    <definedName name="QB_ROW_1004250" localSheetId="4" hidden="1">'P&amp;L Detail'!$F$200</definedName>
    <definedName name="QB_ROW_1004250_1" localSheetId="4" hidden="1">'P&amp;L Detail'!$F$299</definedName>
    <definedName name="QB_ROW_1004250_2" localSheetId="4" hidden="1">'P&amp;L Detail'!$F$224</definedName>
    <definedName name="QB_ROW_1004250_3" localSheetId="4" hidden="1">'P&amp;L Detail'!$F$203</definedName>
    <definedName name="QB_ROW_1004250_4" localSheetId="4" hidden="1">'P&amp;L Detail'!$F$207</definedName>
    <definedName name="QB_ROW_1005250" localSheetId="4" hidden="1">'P&amp;L Detail'!$F$205</definedName>
    <definedName name="QB_ROW_1005250_1" localSheetId="4" hidden="1">'P&amp;L Detail'!$F$304</definedName>
    <definedName name="QB_ROW_1006260" localSheetId="4" hidden="1">'P&amp;L Detail'!$G$78</definedName>
    <definedName name="QB_ROW_1006260_1" localSheetId="4" hidden="1">'P&amp;L Detail'!$G$183</definedName>
    <definedName name="QB_ROW_1006260_2" localSheetId="4" hidden="1">'P&amp;L Detail'!$G$65</definedName>
    <definedName name="QB_ROW_1006260_3" localSheetId="4" hidden="1">'P&amp;L Detail'!$G$77</definedName>
    <definedName name="QB_ROW_1007240" localSheetId="4" hidden="1">'P&amp;L Detail'!$E$22</definedName>
    <definedName name="QB_ROW_1007240_1" localSheetId="4" hidden="1">'P&amp;L Detail'!$E$23</definedName>
    <definedName name="QB_ROW_1008260" localSheetId="4" hidden="1">'P&amp;L Detail'!$G$286</definedName>
    <definedName name="QB_ROW_1009260" localSheetId="4" hidden="1">'P&amp;L Detail'!$G$76</definedName>
    <definedName name="QB_ROW_1010250" localSheetId="4" hidden="1">'P&amp;L Detail'!$F$106</definedName>
    <definedName name="QB_ROW_1011" localSheetId="3" hidden="1">'Balance Sheet'!$B$3</definedName>
    <definedName name="QB_ROW_1011250" localSheetId="4" hidden="1">'P&amp;L Detail'!$F$125</definedName>
    <definedName name="QB_ROW_1012250" localSheetId="4" hidden="1">'P&amp;L Detail'!$F$145</definedName>
    <definedName name="QB_ROW_1013250" localSheetId="4" hidden="1">'P&amp;L Detail'!$F$165</definedName>
    <definedName name="QB_ROW_1014260" localSheetId="4" hidden="1">'P&amp;L Detail'!$G$83</definedName>
    <definedName name="QB_ROW_1015250" localSheetId="4" hidden="1">'P&amp;L Detail'!$F$93</definedName>
    <definedName name="QB_ROW_1016250" localSheetId="4" hidden="1">'P&amp;L Detail'!$F$115</definedName>
    <definedName name="QB_ROW_1017250" localSheetId="4" hidden="1">'P&amp;L Detail'!$F$135</definedName>
    <definedName name="QB_ROW_1018250" localSheetId="4" hidden="1">'P&amp;L Detail'!$F$155</definedName>
    <definedName name="QB_ROW_1019260" localSheetId="4" hidden="1">'P&amp;L Detail'!$G$46</definedName>
    <definedName name="QB_ROW_1020250" localSheetId="4" hidden="1">'P&amp;L Detail'!$F$100</definedName>
    <definedName name="QB_ROW_1020250_1" localSheetId="4" hidden="1">'P&amp;L Detail'!$F$76</definedName>
    <definedName name="QB_ROW_1020250_2" localSheetId="4" hidden="1">'P&amp;L Detail'!$F$108</definedName>
    <definedName name="QB_ROW_1021250" localSheetId="4" hidden="1">'P&amp;L Detail'!$F$122</definedName>
    <definedName name="QB_ROW_1021250_1" localSheetId="4" hidden="1">'P&amp;L Detail'!$F$90</definedName>
    <definedName name="QB_ROW_1021250_2" localSheetId="4" hidden="1">'P&amp;L Detail'!$F$135</definedName>
    <definedName name="QB_ROW_1022250" localSheetId="4" hidden="1">'P&amp;L Detail'!$F$142</definedName>
    <definedName name="QB_ROW_1022250_1" localSheetId="4" hidden="1">'P&amp;L Detail'!$F$100</definedName>
    <definedName name="QB_ROW_1022250_2" localSheetId="4" hidden="1">'P&amp;L Detail'!$F$164</definedName>
    <definedName name="QB_ROW_1023250" localSheetId="4" hidden="1">'P&amp;L Detail'!$F$162</definedName>
    <definedName name="QB_ROW_1023250_1" localSheetId="4" hidden="1">'P&amp;L Detail'!$F$109</definedName>
    <definedName name="QB_ROW_1023250_2" localSheetId="4" hidden="1">'P&amp;L Detail'!$F$191</definedName>
    <definedName name="QB_ROW_1024260" localSheetId="4" hidden="1">'P&amp;L Detail'!$G$48</definedName>
    <definedName name="QB_ROW_1025260" localSheetId="4" hidden="1">'P&amp;L Detail'!$G$50</definedName>
    <definedName name="QB_ROW_1026250" localSheetId="4" hidden="1">'P&amp;L Detail'!$F$95</definedName>
    <definedName name="QB_ROW_1027250" localSheetId="4" hidden="1">'P&amp;L Detail'!$F$97</definedName>
    <definedName name="QB_ROW_1028250" localSheetId="4" hidden="1">'P&amp;L Detail'!$F$117</definedName>
    <definedName name="QB_ROW_1029250" localSheetId="4" hidden="1">'P&amp;L Detail'!$F$119</definedName>
    <definedName name="QB_ROW_1030250" localSheetId="4" hidden="1">'P&amp;L Detail'!$F$137</definedName>
    <definedName name="QB_ROW_1031250" localSheetId="4" hidden="1">'P&amp;L Detail'!$F$139</definedName>
    <definedName name="QB_ROW_1032250" localSheetId="4" hidden="1">'P&amp;L Detail'!$F$157</definedName>
    <definedName name="QB_ROW_10331" localSheetId="3" hidden="1">'Balance Sheet'!$D$38</definedName>
    <definedName name="QB_ROW_10331_1" localSheetId="3" hidden="1">'Balance Sheet'!$D$37</definedName>
    <definedName name="QB_ROW_10331_2" localSheetId="3" hidden="1">'Balance Sheet'!$D$33</definedName>
    <definedName name="QB_ROW_10331_3" localSheetId="3" hidden="1">'Balance Sheet'!$D$34</definedName>
    <definedName name="QB_ROW_10331_4" localSheetId="3" hidden="1">'Balance Sheet'!$D$30</definedName>
    <definedName name="QB_ROW_1033250" localSheetId="4" hidden="1">'P&amp;L Detail'!$F$159</definedName>
    <definedName name="QB_ROW_1034260" localSheetId="4" hidden="1">'P&amp;L Detail'!$G$56</definedName>
    <definedName name="QB_ROW_1035250" localSheetId="4" hidden="1">'P&amp;L Detail'!$F$102</definedName>
    <definedName name="QB_ROW_1036250" localSheetId="4" hidden="1">'P&amp;L Detail'!$F$124</definedName>
    <definedName name="QB_ROW_1037250" localSheetId="4" hidden="1">'P&amp;L Detail'!$F$144</definedName>
    <definedName name="QB_ROW_1038250" localSheetId="4" hidden="1">'P&amp;L Detail'!$F$164</definedName>
    <definedName name="QB_ROW_1040240" localSheetId="4" hidden="1">'P&amp;L Detail'!$E$17</definedName>
    <definedName name="QB_ROW_1040240_1" localSheetId="4" hidden="1">'P&amp;L Detail'!$E$19</definedName>
    <definedName name="QB_ROW_1040240_2" localSheetId="4" hidden="1">'P&amp;L Detail'!$E$20</definedName>
    <definedName name="QB_ROW_1040240_3" localSheetId="4" hidden="1">'P&amp;L Detail'!$E$22</definedName>
    <definedName name="QB_ROW_1040240_4" localSheetId="4" hidden="1">'P&amp;L Detail'!$E$24</definedName>
    <definedName name="QB_ROW_1040240_5" localSheetId="4" hidden="1">'P&amp;L Detail'!$E$28</definedName>
    <definedName name="QB_ROW_1041230" localSheetId="3" hidden="1">'Balance Sheet'!$D$9</definedName>
    <definedName name="QB_ROW_1041230_1" localSheetId="3" hidden="1">'Balance Sheet'!$D$7</definedName>
    <definedName name="QB_ROW_1041230_2" localSheetId="3" hidden="1">'Balance Sheet'!$D$6</definedName>
    <definedName name="QB_ROW_1041230_3" localSheetId="3" hidden="1">'Balance Sheet'!$D$5</definedName>
    <definedName name="QB_ROW_1042260" localSheetId="4" hidden="1">'P&amp;L Detail'!$G$162</definedName>
    <definedName name="QB_ROW_1042260_1" localSheetId="4" hidden="1">'P&amp;L Detail'!$G$169</definedName>
    <definedName name="QB_ROW_1042260_2" localSheetId="4" hidden="1">'P&amp;L Detail'!$G$171</definedName>
    <definedName name="QB_ROW_1042260_3" localSheetId="4" hidden="1">'P&amp;L Detail'!$G$174</definedName>
    <definedName name="QB_ROW_1042260_4" localSheetId="4" hidden="1">'P&amp;L Detail'!$G$159</definedName>
    <definedName name="QB_ROW_1042260_5" localSheetId="4" hidden="1">'P&amp;L Detail'!$G$160</definedName>
    <definedName name="QB_ROW_1043240" localSheetId="4" hidden="1">'P&amp;L Detail'!$E$20</definedName>
    <definedName name="QB_ROW_1043240_1" localSheetId="4" hidden="1">'P&amp;L Detail'!$E$19</definedName>
    <definedName name="QB_ROW_1043240_2" localSheetId="4" hidden="1">'P&amp;L Detail'!$E$21</definedName>
    <definedName name="QB_ROW_1044240" localSheetId="4" hidden="1">'P&amp;L Detail'!$E$21</definedName>
    <definedName name="QB_ROW_1044240_1" localSheetId="4" hidden="1">'P&amp;L Detail'!$E$23</definedName>
    <definedName name="QB_ROW_1044240_2" localSheetId="4" hidden="1">'P&amp;L Detail'!$E$22</definedName>
    <definedName name="QB_ROW_1044240_3" localSheetId="4" hidden="1">'P&amp;L Detail'!$E$27</definedName>
    <definedName name="QB_ROW_1044240_4" localSheetId="4" hidden="1">'P&amp;L Detail'!$E$18</definedName>
    <definedName name="QB_ROW_1044240_5" localSheetId="4" hidden="1">'P&amp;L Detail'!$E$19</definedName>
    <definedName name="QB_ROW_1046260" localSheetId="4" hidden="1">'P&amp;L Detail'!$G$81</definedName>
    <definedName name="QB_ROW_1047250" localSheetId="4" hidden="1">'P&amp;L Detail'!$F$221</definedName>
    <definedName name="QB_ROW_1047250_1" localSheetId="4" hidden="1">'P&amp;L Detail'!$F$224</definedName>
    <definedName name="QB_ROW_1047250_2" localSheetId="4" hidden="1">'P&amp;L Detail'!$F$234</definedName>
    <definedName name="QB_ROW_1047250_3" localSheetId="4" hidden="1">'P&amp;L Detail'!$F$209</definedName>
    <definedName name="QB_ROW_1047250_4" localSheetId="4" hidden="1">'P&amp;L Detail'!$F$214</definedName>
    <definedName name="QB_ROW_1047250_5" localSheetId="4" hidden="1">'P&amp;L Detail'!$F$174</definedName>
    <definedName name="QB_ROW_1048250" localSheetId="4" hidden="1">'P&amp;L Detail'!$F$256</definedName>
    <definedName name="QB_ROW_1048250_1" localSheetId="4" hidden="1">'P&amp;L Detail'!$F$259</definedName>
    <definedName name="QB_ROW_1048250_2" localSheetId="4" hidden="1">'P&amp;L Detail'!$F$272</definedName>
    <definedName name="QB_ROW_1049260" localSheetId="4" hidden="1">'P&amp;L Detail'!$G$77</definedName>
    <definedName name="QB_ROW_1049260_1" localSheetId="4" hidden="1">'P&amp;L Detail'!$G$80</definedName>
    <definedName name="QB_ROW_1051260" localSheetId="4" hidden="1">'P&amp;L Detail'!$G$80</definedName>
    <definedName name="QB_ROW_1051260_1" localSheetId="4" hidden="1">'P&amp;L Detail'!$G$83</definedName>
    <definedName name="QB_ROW_1052250" localSheetId="4" hidden="1">'P&amp;L Detail'!$F$205</definedName>
    <definedName name="QB_ROW_1052250_1" localSheetId="4" hidden="1">'P&amp;L Detail'!$F$165</definedName>
    <definedName name="QB_ROW_1052250_2" localSheetId="4" hidden="1">'P&amp;L Detail'!$F$211</definedName>
    <definedName name="QB_ROW_1052250_3" localSheetId="4" hidden="1">'P&amp;L Detail'!$F$255</definedName>
    <definedName name="QB_ROW_1053250" localSheetId="4" hidden="1">'P&amp;L Detail'!$F$212</definedName>
    <definedName name="QB_ROW_1053250_1" localSheetId="4" hidden="1">'P&amp;L Detail'!$F$215</definedName>
    <definedName name="QB_ROW_1053250_2" localSheetId="4" hidden="1">'P&amp;L Detail'!$F$223</definedName>
    <definedName name="QB_ROW_1053250_3" localSheetId="4" hidden="1">'P&amp;L Detail'!$F$167</definedName>
    <definedName name="QB_ROW_1053250_4" localSheetId="4" hidden="1">'P&amp;L Detail'!$F$213</definedName>
    <definedName name="QB_ROW_1055250" localSheetId="4" hidden="1">'P&amp;L Detail'!$F$223</definedName>
    <definedName name="QB_ROW_1055250_1" localSheetId="4" hidden="1">'P&amp;L Detail'!$F$226</definedName>
    <definedName name="QB_ROW_1055250_2" localSheetId="4" hidden="1">'P&amp;L Detail'!$F$237</definedName>
    <definedName name="QB_ROW_1055250_3" localSheetId="4" hidden="1">'P&amp;L Detail'!$F$224</definedName>
    <definedName name="QB_ROW_1056250" localSheetId="4" hidden="1">'P&amp;L Detail'!$F$220</definedName>
    <definedName name="QB_ROW_1056250_1" localSheetId="4" hidden="1">'P&amp;L Detail'!$F$223</definedName>
    <definedName name="QB_ROW_1056250_2" localSheetId="4" hidden="1">'P&amp;L Detail'!$F$232</definedName>
    <definedName name="QB_ROW_1056250_3" localSheetId="4" hidden="1">'P&amp;L Detail'!$F$263</definedName>
    <definedName name="QB_ROW_1056250_4" localSheetId="4" hidden="1">'P&amp;L Detail'!$F$189</definedName>
    <definedName name="QB_ROW_1056250_5" localSheetId="4" hidden="1">'P&amp;L Detail'!$F$202</definedName>
    <definedName name="QB_ROW_1057260" localSheetId="4" hidden="1">'P&amp;L Detail'!$G$83</definedName>
    <definedName name="QB_ROW_1057260_1" localSheetId="4" hidden="1">'P&amp;L Detail'!$G$86</definedName>
    <definedName name="QB_ROW_1057260_2" localSheetId="4" hidden="1">'P&amp;L Detail'!$G$79</definedName>
    <definedName name="QB_ROW_1057260_3" localSheetId="4" hidden="1">'P&amp;L Detail'!$G$82</definedName>
    <definedName name="QB_ROW_1057260_4" localSheetId="4" hidden="1">'P&amp;L Detail'!$G$81</definedName>
    <definedName name="QB_ROW_1057260_5" localSheetId="4" hidden="1">'P&amp;L Detail'!$G$123</definedName>
    <definedName name="QB_ROW_1058050" localSheetId="4" hidden="1">'P&amp;L Detail'!$F$90</definedName>
    <definedName name="QB_ROW_1058050_1" localSheetId="4" hidden="1">'P&amp;L Detail'!$F$91</definedName>
    <definedName name="QB_ROW_1058050_2" localSheetId="4" hidden="1">'P&amp;L Detail'!$F$94</definedName>
    <definedName name="QB_ROW_1058050_3" localSheetId="4" hidden="1">'P&amp;L Detail'!$F$82</definedName>
    <definedName name="QB_ROW_1058050_4" localSheetId="4" hidden="1">'P&amp;L Detail'!$F$43</definedName>
    <definedName name="QB_ROW_1058050_5" localSheetId="4" hidden="1">'P&amp;L Detail'!$F$85</definedName>
    <definedName name="QB_ROW_1058260" localSheetId="4" hidden="1">'P&amp;L Detail'!$G$84</definedName>
    <definedName name="QB_ROW_1058260_1" localSheetId="4" hidden="1">'P&amp;L Detail'!$G$45</definedName>
    <definedName name="QB_ROW_1058260_2" localSheetId="4" hidden="1">'P&amp;L Detail'!$G$87</definedName>
    <definedName name="QB_ROW_1058260_3" localSheetId="4" hidden="1">'P&amp;L Detail'!$G$86</definedName>
    <definedName name="QB_ROW_1058260_4" localSheetId="4" hidden="1">'P&amp;L Detail'!$G$130</definedName>
    <definedName name="QB_ROW_1058350" localSheetId="4" hidden="1">'P&amp;L Detail'!$F$92</definedName>
    <definedName name="QB_ROW_1058350_1" localSheetId="4" hidden="1">'P&amp;L Detail'!$F$93</definedName>
    <definedName name="QB_ROW_1058350_2" localSheetId="4" hidden="1">'P&amp;L Detail'!$F$96</definedName>
    <definedName name="QB_ROW_1058350_3" localSheetId="4" hidden="1">'P&amp;L Detail'!$F$85</definedName>
    <definedName name="QB_ROW_1058350_4" localSheetId="4" hidden="1">'P&amp;L Detail'!$F$46</definedName>
    <definedName name="QB_ROW_1058350_5" localSheetId="4" hidden="1">'P&amp;L Detail'!$F$88</definedName>
    <definedName name="QB_ROW_1059260" localSheetId="4" hidden="1">'P&amp;L Detail'!$G$91</definedName>
    <definedName name="QB_ROW_1059260_1" localSheetId="4" hidden="1">'P&amp;L Detail'!$G$92</definedName>
    <definedName name="QB_ROW_1059260_2" localSheetId="4" hidden="1">'P&amp;L Detail'!$G$95</definedName>
    <definedName name="QB_ROW_1059260_3" localSheetId="4" hidden="1">'P&amp;L Detail'!$G$83</definedName>
    <definedName name="QB_ROW_1059260_4" localSheetId="4" hidden="1">'P&amp;L Detail'!$G$44</definedName>
    <definedName name="QB_ROW_1059260_5" localSheetId="4" hidden="1">'P&amp;L Detail'!$G$86</definedName>
    <definedName name="QB_ROW_1060050" localSheetId="4" hidden="1">'P&amp;L Detail'!$F$145</definedName>
    <definedName name="QB_ROW_1060050_1" localSheetId="4" hidden="1">'P&amp;L Detail'!$F$146</definedName>
    <definedName name="QB_ROW_1060050_2" localSheetId="4" hidden="1">'P&amp;L Detail'!$F$149</definedName>
    <definedName name="QB_ROW_1060050_3" localSheetId="4" hidden="1">'P&amp;L Detail'!$F$134</definedName>
    <definedName name="QB_ROW_1060050_4" localSheetId="4" hidden="1">'P&amp;L Detail'!$F$95</definedName>
    <definedName name="QB_ROW_1060050_5" localSheetId="4" hidden="1">'P&amp;L Detail'!$F$140</definedName>
    <definedName name="QB_ROW_1060260" localSheetId="4" hidden="1">'P&amp;L Detail'!$G$136</definedName>
    <definedName name="QB_ROW_1060260_1" localSheetId="4" hidden="1">'P&amp;L Detail'!$G$97</definedName>
    <definedName name="QB_ROW_1060260_2" localSheetId="4" hidden="1">'P&amp;L Detail'!$G$142</definedName>
    <definedName name="QB_ROW_1060260_3" localSheetId="4" hidden="1">'P&amp;L Detail'!$G$141</definedName>
    <definedName name="QB_ROW_1060260_4" localSheetId="4" hidden="1">'P&amp;L Detail'!$G$186</definedName>
    <definedName name="QB_ROW_1060260_5" localSheetId="4" hidden="1">'P&amp;L Detail'!$G$140</definedName>
    <definedName name="QB_ROW_1060350" localSheetId="4" hidden="1">'P&amp;L Detail'!$F$147</definedName>
    <definedName name="QB_ROW_1060350_1" localSheetId="4" hidden="1">'P&amp;L Detail'!$F$148</definedName>
    <definedName name="QB_ROW_1060350_2" localSheetId="4" hidden="1">'P&amp;L Detail'!$F$151</definedName>
    <definedName name="QB_ROW_1060350_3" localSheetId="4" hidden="1">'P&amp;L Detail'!$F$137</definedName>
    <definedName name="QB_ROW_1060350_4" localSheetId="4" hidden="1">'P&amp;L Detail'!$F$98</definedName>
    <definedName name="QB_ROW_1060350_5" localSheetId="4" hidden="1">'P&amp;L Detail'!$F$143</definedName>
    <definedName name="QB_ROW_1061260" localSheetId="4" hidden="1">'P&amp;L Detail'!$G$146</definedName>
    <definedName name="QB_ROW_1061260_1" localSheetId="4" hidden="1">'P&amp;L Detail'!$G$147</definedName>
    <definedName name="QB_ROW_1061260_2" localSheetId="4" hidden="1">'P&amp;L Detail'!$G$150</definedName>
    <definedName name="QB_ROW_1061260_3" localSheetId="4" hidden="1">'P&amp;L Detail'!$G$135</definedName>
    <definedName name="QB_ROW_1061260_4" localSheetId="4" hidden="1">'P&amp;L Detail'!$G$96</definedName>
    <definedName name="QB_ROW_1061260_5" localSheetId="4" hidden="1">'P&amp;L Detail'!$G$141</definedName>
    <definedName name="QB_ROW_1062260" localSheetId="4" hidden="1">'P&amp;L Detail'!$G$125</definedName>
    <definedName name="QB_ROW_1062260_1" localSheetId="4" hidden="1">'P&amp;L Detail'!$G$126</definedName>
    <definedName name="QB_ROW_1062260_2" localSheetId="4" hidden="1">'P&amp;L Detail'!$G$129</definedName>
    <definedName name="QB_ROW_1062260_3" localSheetId="4" hidden="1">'P&amp;L Detail'!$G$114</definedName>
    <definedName name="QB_ROW_1062260_4" localSheetId="4" hidden="1">'P&amp;L Detail'!$G$75</definedName>
    <definedName name="QB_ROW_1062260_5" localSheetId="4" hidden="1">'P&amp;L Detail'!$G$120</definedName>
    <definedName name="QB_ROW_1063260" localSheetId="4" hidden="1">'P&amp;L Detail'!$G$109</definedName>
    <definedName name="QB_ROW_1063260_1" localSheetId="4" hidden="1">'P&amp;L Detail'!$G$110</definedName>
    <definedName name="QB_ROW_1063260_2" localSheetId="4" hidden="1">'P&amp;L Detail'!$G$113</definedName>
    <definedName name="QB_ROW_1063260_3" localSheetId="4" hidden="1">'P&amp;L Detail'!$G$99</definedName>
    <definedName name="QB_ROW_1063260_4" localSheetId="4" hidden="1">'P&amp;L Detail'!$G$60</definedName>
    <definedName name="QB_ROW_1063260_5" localSheetId="4" hidden="1">'P&amp;L Detail'!$G$105</definedName>
    <definedName name="QB_ROW_1064260" localSheetId="4" hidden="1">'P&amp;L Detail'!$G$110</definedName>
    <definedName name="QB_ROW_1064260_1" localSheetId="4" hidden="1">'P&amp;L Detail'!$G$111</definedName>
    <definedName name="QB_ROW_1064260_2" localSheetId="4" hidden="1">'P&amp;L Detail'!$G$114</definedName>
    <definedName name="QB_ROW_1064260_3" localSheetId="4" hidden="1">'P&amp;L Detail'!$G$149</definedName>
    <definedName name="QB_ROW_1064260_4" localSheetId="4" hidden="1">'P&amp;L Detail'!$G$96</definedName>
    <definedName name="QB_ROW_1064260_5" localSheetId="4" hidden="1">'P&amp;L Detail'!$G$98</definedName>
    <definedName name="QB_ROW_1065260" localSheetId="4" hidden="1">'P&amp;L Detail'!$G$157</definedName>
    <definedName name="QB_ROW_1065260_1" localSheetId="4" hidden="1">'P&amp;L Detail'!$G$160</definedName>
    <definedName name="QB_ROW_1065260_2" localSheetId="4" hidden="1">'P&amp;L Detail'!$G$142</definedName>
    <definedName name="QB_ROW_1065260_3" localSheetId="4" hidden="1">'P&amp;L Detail'!$G$140</definedName>
    <definedName name="QB_ROW_1065260_4" localSheetId="4" hidden="1">'P&amp;L Detail'!$G$141</definedName>
    <definedName name="QB_ROW_1065260_5" localSheetId="4" hidden="1">'P&amp;L Detail'!$G$143</definedName>
    <definedName name="QB_ROW_1066240" localSheetId="3" hidden="1">'Balance Sheet'!$E$47</definedName>
    <definedName name="QB_ROW_1066240_1" localSheetId="3" hidden="1">'Balance Sheet'!$E$44</definedName>
    <definedName name="QB_ROW_1066240_2" localSheetId="3" hidden="1">'Balance Sheet'!$E$42</definedName>
    <definedName name="QB_ROW_1066240_3" localSheetId="3" hidden="1">'Balance Sheet'!$E$41</definedName>
    <definedName name="QB_ROW_1066240_4" localSheetId="3" hidden="1">'Balance Sheet'!$E$34</definedName>
    <definedName name="QB_ROW_1066240_5" localSheetId="3" hidden="1">'Balance Sheet'!$E$35</definedName>
    <definedName name="QB_ROW_1067250" localSheetId="4" hidden="1">'P&amp;L Detail'!$F$236</definedName>
    <definedName name="QB_ROW_1067250_1" localSheetId="4" hidden="1">'P&amp;L Detail'!$F$216</definedName>
    <definedName name="QB_ROW_1067250_2" localSheetId="4" hidden="1">'P&amp;L Detail'!$F$176</definedName>
    <definedName name="QB_ROW_1067250_3" localSheetId="4" hidden="1">'P&amp;L Detail'!$F$222</definedName>
    <definedName name="QB_ROW_1067250_4" localSheetId="4" hidden="1">'P&amp;L Detail'!$F$267</definedName>
    <definedName name="QB_ROW_1067250_5" localSheetId="4" hidden="1">'P&amp;L Detail'!$F$167</definedName>
    <definedName name="QB_ROW_1068250" localSheetId="4" hidden="1">'P&amp;L Detail'!$F$233</definedName>
    <definedName name="QB_ROW_1068250_1" localSheetId="4" hidden="1">'P&amp;L Detail'!$F$264</definedName>
    <definedName name="QB_ROW_1068250_2" localSheetId="4" hidden="1">'P&amp;L Detail'!$F$335</definedName>
    <definedName name="QB_ROW_1069260" localSheetId="4" hidden="1">'P&amp;L Detail'!$G$319</definedName>
    <definedName name="QB_ROW_1069260_1" localSheetId="4" hidden="1">'P&amp;L Detail'!$G$207</definedName>
    <definedName name="QB_ROW_1070260" localSheetId="4" hidden="1">'P&amp;L Detail'!$G$206</definedName>
    <definedName name="QB_ROW_1070260_1" localSheetId="4" hidden="1">'P&amp;L Detail'!$G$190</definedName>
    <definedName name="QB_ROW_1070260_2" localSheetId="4" hidden="1">'P&amp;L Detail'!$G$150</definedName>
    <definedName name="QB_ROW_1070260_3" localSheetId="4" hidden="1">'P&amp;L Detail'!$G$196</definedName>
    <definedName name="QB_ROW_1070260_4" localSheetId="4" hidden="1">'P&amp;L Detail'!$G$240</definedName>
    <definedName name="QB_ROW_1070260_5" localSheetId="4" hidden="1">'P&amp;L Detail'!$G$313</definedName>
    <definedName name="QB_ROW_1073240" localSheetId="3" hidden="1">'Balance Sheet'!$E$33</definedName>
    <definedName name="QB_ROW_1073240_1" localSheetId="3" hidden="1">'Balance Sheet'!$E$37</definedName>
    <definedName name="QB_ROW_1073240_2" localSheetId="3" hidden="1">'Balance Sheet'!$E$34</definedName>
    <definedName name="QB_ROW_1075250" localSheetId="4" hidden="1">'P&amp;L Detail'!$F$225</definedName>
    <definedName name="QB_ROW_1075250_1" localSheetId="4" hidden="1">'P&amp;L Detail'!$F$276</definedName>
    <definedName name="QB_ROW_1075250_2" localSheetId="4" hidden="1">'P&amp;L Detail'!$F$235</definedName>
    <definedName name="QB_ROW_1075250_3" localSheetId="4" hidden="1">'P&amp;L Detail'!$F$252</definedName>
    <definedName name="QB_ROW_1075250_4" localSheetId="4" hidden="1">'P&amp;L Detail'!$F$253</definedName>
    <definedName name="QB_ROW_1075250_5" localSheetId="4" hidden="1">'P&amp;L Detail'!$F$254</definedName>
    <definedName name="QB_ROW_1076260" localSheetId="4" hidden="1">'P&amp;L Detail'!$G$53</definedName>
    <definedName name="QB_ROW_1076260_1" localSheetId="4" hidden="1">'P&amp;L Detail'!$G$52</definedName>
    <definedName name="QB_ROW_1078260" localSheetId="4" hidden="1">'P&amp;L Detail'!$G$54</definedName>
    <definedName name="QB_ROW_1082260" localSheetId="4" hidden="1">'P&amp;L Detail'!$G$44</definedName>
    <definedName name="QB_ROW_1085260" localSheetId="4" hidden="1">'P&amp;L Detail'!$G$83</definedName>
    <definedName name="QB_ROW_1086260" localSheetId="4" hidden="1">'P&amp;L Detail'!$G$85</definedName>
    <definedName name="QB_ROW_1087250" localSheetId="4" hidden="1">'P&amp;L Detail'!$F$98</definedName>
    <definedName name="QB_ROW_1088250" localSheetId="4" hidden="1">'P&amp;L Detail'!$F$100</definedName>
    <definedName name="QB_ROW_1089250" localSheetId="4" hidden="1">'P&amp;L Detail'!$F$102</definedName>
    <definedName name="QB_ROW_1090250" localSheetId="4" hidden="1">'P&amp;L Detail'!$F$124</definedName>
    <definedName name="QB_ROW_1091250" localSheetId="4" hidden="1">'P&amp;L Detail'!$F$126</definedName>
    <definedName name="QB_ROW_1092250" localSheetId="4" hidden="1">'P&amp;L Detail'!$F$128</definedName>
    <definedName name="QB_ROW_1093250" localSheetId="4" hidden="1">'P&amp;L Detail'!$F$153</definedName>
    <definedName name="QB_ROW_1094250" localSheetId="4" hidden="1">'P&amp;L Detail'!$F$155</definedName>
    <definedName name="QB_ROW_1095250" localSheetId="4" hidden="1">'P&amp;L Detail'!$F$157</definedName>
    <definedName name="QB_ROW_1096250" localSheetId="4" hidden="1">'P&amp;L Detail'!$F$182</definedName>
    <definedName name="QB_ROW_1097250" localSheetId="4" hidden="1">'P&amp;L Detail'!$F$184</definedName>
    <definedName name="QB_ROW_1098250" localSheetId="4" hidden="1">'P&amp;L Detail'!$F$186</definedName>
    <definedName name="QB_ROW_1099260" localSheetId="4" hidden="1">'P&amp;L Detail'!$G$70</definedName>
    <definedName name="QB_ROW_1100250" localSheetId="4" hidden="1">'P&amp;L Detail'!$F$111</definedName>
    <definedName name="QB_ROW_1101250" localSheetId="4" hidden="1">'P&amp;L Detail'!$F$139</definedName>
    <definedName name="QB_ROW_1102250" localSheetId="4" hidden="1">'P&amp;L Detail'!$F$168</definedName>
    <definedName name="QB_ROW_11031" localSheetId="3" hidden="1">'Balance Sheet'!$D$32</definedName>
    <definedName name="QB_ROW_11031_1" localSheetId="3" hidden="1">'Balance Sheet'!$D$35</definedName>
    <definedName name="QB_ROW_11031_2" localSheetId="3" hidden="1">'Balance Sheet'!$D$39</definedName>
    <definedName name="QB_ROW_11031_3" localSheetId="3" hidden="1">'Balance Sheet'!$D$38</definedName>
    <definedName name="QB_ROW_11031_4" localSheetId="3" hidden="1">'Balance Sheet'!$D$31</definedName>
    <definedName name="QB_ROW_11031_5" localSheetId="3" hidden="1">'Balance Sheet'!$D$28</definedName>
    <definedName name="QB_ROW_1103250" localSheetId="4" hidden="1">'P&amp;L Detail'!$F$195</definedName>
    <definedName name="QB_ROW_1104260" localSheetId="4" hidden="1">'P&amp;L Detail'!$G$55</definedName>
    <definedName name="QB_ROW_1105250" localSheetId="4" hidden="1">'P&amp;L Detail'!$F$110</definedName>
    <definedName name="QB_ROW_1106250" localSheetId="4" hidden="1">'P&amp;L Detail'!$F$137</definedName>
    <definedName name="QB_ROW_1107250" localSheetId="4" hidden="1">'P&amp;L Detail'!$F$166</definedName>
    <definedName name="QB_ROW_1108250" localSheetId="4" hidden="1">'P&amp;L Detail'!$F$193</definedName>
    <definedName name="QB_ROW_1111240" localSheetId="4" hidden="1">'P&amp;L Detail'!$E$19</definedName>
    <definedName name="QB_ROW_1111240_1" localSheetId="4" hidden="1">'P&amp;L Detail'!$E$21</definedName>
    <definedName name="QB_ROW_1112230" localSheetId="3" hidden="1">'Balance Sheet'!$D$8</definedName>
    <definedName name="QB_ROW_1112230_1" localSheetId="3" hidden="1">'Balance Sheet'!$D$7</definedName>
    <definedName name="QB_ROW_1112230_2" localSheetId="3" hidden="1">'Balance Sheet'!$D$6</definedName>
    <definedName name="QB_ROW_1113250" localSheetId="4" hidden="1">'P&amp;L Detail'!$F$197</definedName>
    <definedName name="QB_ROW_1113250_1" localSheetId="4" hidden="1">'P&amp;L Detail'!$F$245</definedName>
    <definedName name="QB_ROW_1113250_2" localSheetId="4" hidden="1">'P&amp;L Detail'!$F$288</definedName>
    <definedName name="QB_ROW_1113250_3" localSheetId="4" hidden="1">'P&amp;L Detail'!$F$185</definedName>
    <definedName name="QB_ROW_1113250_4" localSheetId="4" hidden="1">'P&amp;L Detail'!$F$209</definedName>
    <definedName name="QB_ROW_1113250_5" localSheetId="4" hidden="1">'P&amp;L Detail'!$F$223</definedName>
    <definedName name="QB_ROW_1114250" localSheetId="4" hidden="1">'P&amp;L Detail'!$F$198</definedName>
    <definedName name="QB_ROW_1114250_1" localSheetId="4" hidden="1">'P&amp;L Detail'!$F$246</definedName>
    <definedName name="QB_ROW_1114250_2" localSheetId="4" hidden="1">'P&amp;L Detail'!$F$289</definedName>
    <definedName name="QB_ROW_1114250_3" localSheetId="4" hidden="1">'P&amp;L Detail'!$F$186</definedName>
    <definedName name="QB_ROW_1114250_4" localSheetId="4" hidden="1">'P&amp;L Detail'!$F$210</definedName>
    <definedName name="QB_ROW_1114250_5" localSheetId="4" hidden="1">'P&amp;L Detail'!$F$224</definedName>
    <definedName name="QB_ROW_1115250" localSheetId="4" hidden="1">'P&amp;L Detail'!$F$199</definedName>
    <definedName name="QB_ROW_1115250_1" localSheetId="4" hidden="1">'P&amp;L Detail'!$F$247</definedName>
    <definedName name="QB_ROW_1115250_2" localSheetId="4" hidden="1">'P&amp;L Detail'!$F$290</definedName>
    <definedName name="QB_ROW_1115250_3" localSheetId="4" hidden="1">'P&amp;L Detail'!$F$187</definedName>
    <definedName name="QB_ROW_1115250_4" localSheetId="4" hidden="1">'P&amp;L Detail'!$F$211</definedName>
    <definedName name="QB_ROW_1115250_5" localSheetId="4" hidden="1">'P&amp;L Detail'!$F$225</definedName>
    <definedName name="QB_ROW_1116230" localSheetId="3" hidden="1">'Balance Sheet'!$D$9</definedName>
    <definedName name="QB_ROW_1116230_1" localSheetId="3" hidden="1">'Balance Sheet'!$D$8</definedName>
    <definedName name="QB_ROW_1116230_2" localSheetId="3" hidden="1">'Balance Sheet'!$D$7</definedName>
    <definedName name="QB_ROW_1119240" localSheetId="4" hidden="1">'P&amp;L Detail'!$E$20</definedName>
    <definedName name="QB_ROW_1119240_1" localSheetId="4" hidden="1">'P&amp;L Detail'!$E$17</definedName>
    <definedName name="QB_ROW_1119240_2" localSheetId="4" hidden="1">'P&amp;L Detail'!$E$18</definedName>
    <definedName name="QB_ROW_1120240" localSheetId="4" hidden="1">'P&amp;L Detail'!$E$25</definedName>
    <definedName name="QB_ROW_1121260" localSheetId="4" hidden="1">'P&amp;L Detail'!$G$50</definedName>
    <definedName name="QB_ROW_1122260" localSheetId="4" hidden="1">'P&amp;L Detail'!$G$64</definedName>
    <definedName name="QB_ROW_1123260" localSheetId="4" hidden="1">'P&amp;L Detail'!$G$124</definedName>
    <definedName name="QB_ROW_1123260_1" localSheetId="4" hidden="1">'P&amp;L Detail'!$G$83</definedName>
    <definedName name="QB_ROW_1123260_2" localSheetId="4" hidden="1">'P&amp;L Detail'!$G$84</definedName>
    <definedName name="QB_ROW_1123260_3" localSheetId="4" hidden="1">'P&amp;L Detail'!$G$221</definedName>
    <definedName name="QB_ROW_1124260" localSheetId="4" hidden="1">'P&amp;L Detail'!$G$129</definedName>
    <definedName name="QB_ROW_1129260" localSheetId="4" hidden="1">'P&amp;L Detail'!$G$47</definedName>
    <definedName name="QB_ROW_1131260" localSheetId="4" hidden="1">'P&amp;L Detail'!$G$61</definedName>
    <definedName name="QB_ROW_11331" localSheetId="3" hidden="1">'Balance Sheet'!$D$32</definedName>
    <definedName name="QB_ROW_11331_1" localSheetId="3" hidden="1">'Balance Sheet'!$D$34</definedName>
    <definedName name="QB_ROW_11331_2" localSheetId="3" hidden="1">'Balance Sheet'!$D$36</definedName>
    <definedName name="QB_ROW_11331_3" localSheetId="3" hidden="1">'Balance Sheet'!$D$39</definedName>
    <definedName name="QB_ROW_11331_4" localSheetId="3" hidden="1">'Balance Sheet'!$D$38</definedName>
    <definedName name="QB_ROW_11331_5" localSheetId="3" hidden="1">'Balance Sheet'!$D$42</definedName>
    <definedName name="QB_ROW_1133260" localSheetId="4" hidden="1">'P&amp;L Detail'!$G$86</definedName>
    <definedName name="QB_ROW_1134250" localSheetId="4" hidden="1">'P&amp;L Detail'!$F$129</definedName>
    <definedName name="QB_ROW_1135250" localSheetId="4" hidden="1">'P&amp;L Detail'!$F$145</definedName>
    <definedName name="QB_ROW_1136250" localSheetId="4" hidden="1">'P&amp;L Detail'!$F$142</definedName>
    <definedName name="QB_ROW_1137250" localSheetId="4" hidden="1">'P&amp;L Detail'!$F$158</definedName>
    <definedName name="QB_ROW_1138250" localSheetId="4" hidden="1">'P&amp;L Detail'!$F$171</definedName>
    <definedName name="QB_ROW_1139250" localSheetId="4" hidden="1">'P&amp;L Detail'!$F$174</definedName>
    <definedName name="QB_ROW_1140260" localSheetId="4" hidden="1">'P&amp;L Detail'!$G$72</definedName>
    <definedName name="QB_ROW_1141250" localSheetId="4" hidden="1">'P&amp;L Detail'!$F$140</definedName>
    <definedName name="QB_ROW_1142250" localSheetId="4" hidden="1">'P&amp;L Detail'!$F$169</definedName>
    <definedName name="QB_ROW_1148260" localSheetId="4" hidden="1">'P&amp;L Detail'!$G$85</definedName>
    <definedName name="QB_ROW_1148260_1" localSheetId="4" hidden="1">'P&amp;L Detail'!$G$90</definedName>
    <definedName name="QB_ROW_1148260_2" localSheetId="4" hidden="1">'P&amp;L Detail'!$G$105</definedName>
    <definedName name="QB_ROW_1148260_3" localSheetId="4" hidden="1">'P&amp;L Detail'!$G$107</definedName>
    <definedName name="QB_ROW_1148260_4" localSheetId="4" hidden="1">'P&amp;L Detail'!$G$108</definedName>
    <definedName name="QB_ROW_1148260_5" localSheetId="4" hidden="1">'P&amp;L Detail'!$G$245</definedName>
    <definedName name="QB_ROW_1149260" localSheetId="4" hidden="1">'P&amp;L Detail'!$G$89</definedName>
    <definedName name="QB_ROW_1149260_1" localSheetId="4" hidden="1">'P&amp;L Detail'!$G$95</definedName>
    <definedName name="QB_ROW_1149260_2" localSheetId="4" hidden="1">'P&amp;L Detail'!$G$109</definedName>
    <definedName name="QB_ROW_1149260_3" localSheetId="4" hidden="1">'P&amp;L Detail'!$G$112</definedName>
    <definedName name="QB_ROW_1149260_4" localSheetId="4" hidden="1">'P&amp;L Detail'!$G$114</definedName>
    <definedName name="QB_ROW_1149260_5" localSheetId="4" hidden="1">'P&amp;L Detail'!$G$250</definedName>
    <definedName name="QB_ROW_1150260" localSheetId="4" hidden="1">'P&amp;L Detail'!$G$77</definedName>
    <definedName name="QB_ROW_1151250" localSheetId="4" hidden="1">'P&amp;L Detail'!$F$148</definedName>
    <definedName name="QB_ROW_1152250" localSheetId="4" hidden="1">'P&amp;L Detail'!$F$177</definedName>
    <definedName name="QB_ROW_1153260" localSheetId="4" hidden="1">'P&amp;L Detail'!$G$72</definedName>
    <definedName name="QB_ROW_1153260_1" localSheetId="4" hidden="1">'P&amp;L Detail'!$G$81</definedName>
    <definedName name="QB_ROW_1153260_2" localSheetId="4" hidden="1">'P&amp;L Detail'!$G$82</definedName>
    <definedName name="QB_ROW_1153260_3" localSheetId="4" hidden="1">'P&amp;L Detail'!$G$83</definedName>
    <definedName name="QB_ROW_1153260_4" localSheetId="4" hidden="1">'P&amp;L Detail'!$G$220</definedName>
    <definedName name="QB_ROW_1153260_5" localSheetId="4" hidden="1">'P&amp;L Detail'!$G$85</definedName>
    <definedName name="QB_ROW_1154240" localSheetId="4" hidden="1">'P&amp;L Detail'!$E$18</definedName>
    <definedName name="QB_ROW_1154240_1" localSheetId="4" hidden="1">'P&amp;L Detail'!$E$21</definedName>
    <definedName name="QB_ROW_1154240_2" localSheetId="4" hidden="1">'P&amp;L Detail'!$E$22</definedName>
    <definedName name="QB_ROW_1154240_3" localSheetId="4" hidden="1">'P&amp;L Detail'!$E$24</definedName>
    <definedName name="QB_ROW_1155240" localSheetId="3" hidden="1">'Balance Sheet'!$E$38</definedName>
    <definedName name="QB_ROW_1155240_1" localSheetId="3" hidden="1">'Balance Sheet'!$E$35</definedName>
    <definedName name="QB_ROW_1156240" localSheetId="3" hidden="1">'Balance Sheet'!$E$39</definedName>
    <definedName name="QB_ROW_1156240_1" localSheetId="3" hidden="1">'Balance Sheet'!$E$36</definedName>
    <definedName name="QB_ROW_1157260" localSheetId="4" hidden="1">'P&amp;L Detail'!$G$114</definedName>
    <definedName name="QB_ROW_1157260_1" localSheetId="4" hidden="1">'P&amp;L Detail'!$G$116</definedName>
    <definedName name="QB_ROW_1157260_2" localSheetId="4" hidden="1">'P&amp;L Detail'!$G$252</definedName>
    <definedName name="QB_ROW_1157260_3" localSheetId="4" hidden="1">'P&amp;L Detail'!$G$110</definedName>
    <definedName name="QB_ROW_1157260_4" localSheetId="4" hidden="1">'P&amp;L Detail'!$G$120</definedName>
    <definedName name="QB_ROW_1157260_5" localSheetId="4" hidden="1">'P&amp;L Detail'!$G$124</definedName>
    <definedName name="QB_ROW_1158250" localSheetId="4" hidden="1">'P&amp;L Detail'!$F$210</definedName>
    <definedName name="QB_ROW_1158250_1" localSheetId="4" hidden="1">'P&amp;L Detail'!$F$339</definedName>
    <definedName name="QB_ROW_1159240" localSheetId="4" hidden="1">'P&amp;L Detail'!$E$19</definedName>
    <definedName name="QB_ROW_1162240" localSheetId="3" hidden="1">'Balance Sheet'!$E$40</definedName>
    <definedName name="QB_ROW_1162240_1" localSheetId="3" hidden="1">'Balance Sheet'!$E$37</definedName>
    <definedName name="QB_ROW_1163240" localSheetId="3" hidden="1">'Balance Sheet'!$E$41</definedName>
    <definedName name="QB_ROW_1164240" localSheetId="3" hidden="1">'Balance Sheet'!$E$38</definedName>
    <definedName name="QB_ROW_1165240" localSheetId="3" hidden="1">'Balance Sheet'!$E$39</definedName>
    <definedName name="QB_ROW_1165240_1" localSheetId="3" hidden="1">'Balance Sheet'!$E$37</definedName>
    <definedName name="QB_ROW_1165240_2" localSheetId="3" hidden="1">'Balance Sheet'!$E$33</definedName>
    <definedName name="QB_ROW_1165240_3" localSheetId="3" hidden="1">'Balance Sheet'!$E$29</definedName>
    <definedName name="QB_ROW_1165240_4" localSheetId="3" hidden="1">'Balance Sheet'!$E$32</definedName>
    <definedName name="QB_ROW_1166250" localSheetId="4" hidden="1">'P&amp;L Detail'!$F$204</definedName>
    <definedName name="QB_ROW_1166250_1" localSheetId="4" hidden="1">'P&amp;L Detail'!$F$332</definedName>
    <definedName name="QB_ROW_1167250" localSheetId="4" hidden="1">'P&amp;L Detail'!$F$243</definedName>
    <definedName name="QB_ROW_1167250_1" localSheetId="4" hidden="1">'P&amp;L Detail'!$F$370</definedName>
    <definedName name="QB_ROW_1167250_2" localSheetId="4" hidden="1">'P&amp;L Detail'!$F$259</definedName>
    <definedName name="QB_ROW_1167250_3" localSheetId="4" hidden="1">'P&amp;L Detail'!$F$257</definedName>
    <definedName name="QB_ROW_1167250_4" localSheetId="4" hidden="1">'P&amp;L Detail'!$F$261</definedName>
    <definedName name="QB_ROW_1167250_5" localSheetId="4" hidden="1">'P&amp;L Detail'!$F$266</definedName>
    <definedName name="QB_ROW_1168260" localSheetId="4" hidden="1">'P&amp;L Detail'!$G$113</definedName>
    <definedName name="QB_ROW_1168260_1" localSheetId="4" hidden="1">'P&amp;L Detail'!$G$249</definedName>
    <definedName name="QB_ROW_1168260_2" localSheetId="4" hidden="1">'P&amp;L Detail'!$G$118</definedName>
    <definedName name="QB_ROW_1168260_3" localSheetId="4" hidden="1">'P&amp;L Detail'!$G$122</definedName>
    <definedName name="QB_ROW_1168260_4" localSheetId="4" hidden="1">'P&amp;L Detail'!$G$123</definedName>
    <definedName name="QB_ROW_1168260_5" localSheetId="4" hidden="1">'P&amp;L Detail'!$G$120</definedName>
    <definedName name="QB_ROW_1169250" localSheetId="3" hidden="1">'Balance Sheet'!$F$37</definedName>
    <definedName name="QB_ROW_1169250_1" localSheetId="3" hidden="1">'Balance Sheet'!$F$33</definedName>
    <definedName name="QB_ROW_1169250_2" localSheetId="3" hidden="1">'Balance Sheet'!$F$36</definedName>
    <definedName name="QB_ROW_1170230" localSheetId="3" hidden="1">'Balance Sheet'!$D$8</definedName>
    <definedName name="QB_ROW_1170230_1" localSheetId="3" hidden="1">'Balance Sheet'!$D$9</definedName>
    <definedName name="QB_ROW_1171260" localSheetId="4" hidden="1">'P&amp;L Detail'!$G$90</definedName>
    <definedName name="QB_ROW_1172260" localSheetId="4" hidden="1">'P&amp;L Detail'!$G$74</definedName>
    <definedName name="QB_ROW_1173260" localSheetId="4" hidden="1">'P&amp;L Detail'!$G$51</definedName>
    <definedName name="QB_ROW_1174250" localSheetId="4" hidden="1">'P&amp;L Detail'!$F$106</definedName>
    <definedName name="QB_ROW_1175250" localSheetId="4" hidden="1">'P&amp;L Detail'!$F$133</definedName>
    <definedName name="QB_ROW_1176250" localSheetId="4" hidden="1">'P&amp;L Detail'!$F$162</definedName>
    <definedName name="QB_ROW_1178220" localSheetId="3" hidden="1">'Balance Sheet'!$C$52</definedName>
    <definedName name="QB_ROW_1178220_1" localSheetId="3" hidden="1">'Balance Sheet'!$C$51</definedName>
    <definedName name="QB_ROW_1178220_2" localSheetId="3" hidden="1">'Balance Sheet'!$C$55</definedName>
    <definedName name="QB_ROW_1178220_3" localSheetId="3" hidden="1">'Balance Sheet'!$C$53</definedName>
    <definedName name="QB_ROW_1179250" localSheetId="4" hidden="1">'P&amp;L Detail'!$F$214</definedName>
    <definedName name="QB_ROW_1179250_1" localSheetId="4" hidden="1">'P&amp;L Detail'!$F$218</definedName>
    <definedName name="QB_ROW_1179250_2" localSheetId="4" hidden="1">'P&amp;L Detail'!$F$220</definedName>
    <definedName name="QB_ROW_1191260" localSheetId="4" hidden="1">'P&amp;L Detail'!$G$39</definedName>
    <definedName name="QB_ROW_1191260_1" localSheetId="4" hidden="1">'P&amp;L Detail'!$G$41</definedName>
    <definedName name="QB_ROW_1191260_2" localSheetId="4" hidden="1">'P&amp;L Detail'!$G$42</definedName>
    <definedName name="QB_ROW_1191260_3" localSheetId="4" hidden="1">'P&amp;L Detail'!$G$43</definedName>
    <definedName name="QB_ROW_1191260_4" localSheetId="4" hidden="1">'P&amp;L Detail'!$G$44</definedName>
    <definedName name="QB_ROW_1192250" localSheetId="4" hidden="1">'P&amp;L Detail'!$F$51</definedName>
    <definedName name="QB_ROW_1192250_1" localSheetId="4" hidden="1">'P&amp;L Detail'!$F$52</definedName>
    <definedName name="QB_ROW_1192250_2" localSheetId="4" hidden="1">'P&amp;L Detail'!$F$53</definedName>
    <definedName name="QB_ROW_1192250_3" localSheetId="4" hidden="1">'P&amp;L Detail'!$F$54</definedName>
    <definedName name="QB_ROW_1192250_4" localSheetId="4" hidden="1">'P&amp;L Detail'!$F$55</definedName>
    <definedName name="QB_ROW_1192250_5" localSheetId="4" hidden="1">'P&amp;L Detail'!$F$50</definedName>
    <definedName name="QB_ROW_1193250" localSheetId="4" hidden="1">'P&amp;L Detail'!$F$57</definedName>
    <definedName name="QB_ROW_1193250_1" localSheetId="4" hidden="1">'P&amp;L Detail'!$F$58</definedName>
    <definedName name="QB_ROW_1193250_2" localSheetId="4" hidden="1">'P&amp;L Detail'!$F$59</definedName>
    <definedName name="QB_ROW_1193250_3" localSheetId="4" hidden="1">'P&amp;L Detail'!$F$60</definedName>
    <definedName name="QB_ROW_1193250_4" localSheetId="4" hidden="1">'P&amp;L Detail'!$F$61</definedName>
    <definedName name="QB_ROW_1193250_5" localSheetId="4" hidden="1">'P&amp;L Detail'!$F$56</definedName>
    <definedName name="QB_ROW_1194250" localSheetId="4" hidden="1">'P&amp;L Detail'!$F$63</definedName>
    <definedName name="QB_ROW_1194250_1" localSheetId="4" hidden="1">'P&amp;L Detail'!$F$64</definedName>
    <definedName name="QB_ROW_1194250_2" localSheetId="4" hidden="1">'P&amp;L Detail'!$F$65</definedName>
    <definedName name="QB_ROW_1194250_3" localSheetId="4" hidden="1">'P&amp;L Detail'!$F$66</definedName>
    <definedName name="QB_ROW_1194250_4" localSheetId="4" hidden="1">'P&amp;L Detail'!$F$67</definedName>
    <definedName name="QB_ROW_1194250_5" localSheetId="4" hidden="1">'P&amp;L Detail'!$F$62</definedName>
    <definedName name="QB_ROW_1195250" localSheetId="4" hidden="1">'P&amp;L Detail'!$F$69</definedName>
    <definedName name="QB_ROW_1195250_1" localSheetId="4" hidden="1">'P&amp;L Detail'!$F$70</definedName>
    <definedName name="QB_ROW_1195250_2" localSheetId="4" hidden="1">'P&amp;L Detail'!$F$71</definedName>
    <definedName name="QB_ROW_1195250_3" localSheetId="4" hidden="1">'P&amp;L Detail'!$F$72</definedName>
    <definedName name="QB_ROW_1195250_4" localSheetId="4" hidden="1">'P&amp;L Detail'!$F$73</definedName>
    <definedName name="QB_ROW_1195250_5" localSheetId="4" hidden="1">'P&amp;L Detail'!$F$68</definedName>
    <definedName name="QB_ROW_1196260" localSheetId="4" hidden="1">'P&amp;L Detail'!$G$97</definedName>
    <definedName name="QB_ROW_1196260_1" localSheetId="4" hidden="1">'P&amp;L Detail'!$G$99</definedName>
    <definedName name="QB_ROW_1196260_2" localSheetId="4" hidden="1">'P&amp;L Detail'!$G$101</definedName>
    <definedName name="QB_ROW_1196260_3" localSheetId="4" hidden="1">'P&amp;L Detail'!$G$102</definedName>
    <definedName name="QB_ROW_1197250" localSheetId="4" hidden="1">'P&amp;L Detail'!$F$240</definedName>
    <definedName name="QB_ROW_1197250_1" localSheetId="4" hidden="1">'P&amp;L Detail'!$F$242</definedName>
    <definedName name="QB_ROW_1197250_2" localSheetId="4" hidden="1">'P&amp;L Detail'!$F$253</definedName>
    <definedName name="QB_ROW_1197250_3" localSheetId="4" hidden="1">'P&amp;L Detail'!$F$277</definedName>
    <definedName name="QB_ROW_1197250_4" localSheetId="4" hidden="1">'P&amp;L Detail'!$F$274</definedName>
    <definedName name="QB_ROW_1197250_5" localSheetId="4" hidden="1">'P&amp;L Detail'!$F$278</definedName>
    <definedName name="QB_ROW_1198250" localSheetId="4" hidden="1">'P&amp;L Detail'!$F$236</definedName>
    <definedName name="QB_ROW_1198250_1" localSheetId="4" hidden="1">'P&amp;L Detail'!$F$238</definedName>
    <definedName name="QB_ROW_1198250_2" localSheetId="4" hidden="1">'P&amp;L Detail'!$F$248</definedName>
    <definedName name="QB_ROW_1198250_3" localSheetId="4" hidden="1">'P&amp;L Detail'!$F$270</definedName>
    <definedName name="QB_ROW_1198250_4" localSheetId="4" hidden="1">'P&amp;L Detail'!$F$268</definedName>
    <definedName name="QB_ROW_1198250_5" localSheetId="4" hidden="1">'P&amp;L Detail'!$F$272</definedName>
    <definedName name="QB_ROW_1199040" localSheetId="4" hidden="1">'P&amp;L Detail'!$E$248</definedName>
    <definedName name="QB_ROW_1199040_1" localSheetId="4" hidden="1">'P&amp;L Detail'!$E$250</definedName>
    <definedName name="QB_ROW_1199040_2" localSheetId="4" hidden="1">'P&amp;L Detail'!$E$260</definedName>
    <definedName name="QB_ROW_1199040_3" localSheetId="4" hidden="1">'P&amp;L Detail'!$E$285</definedName>
    <definedName name="QB_ROW_1199040_4" localSheetId="4" hidden="1">'P&amp;L Detail'!$E$282</definedName>
    <definedName name="QB_ROW_1199040_5" localSheetId="4" hidden="1">'P&amp;L Detail'!$E$286</definedName>
    <definedName name="QB_ROW_1199340" localSheetId="4" hidden="1">'P&amp;L Detail'!$E$250</definedName>
    <definedName name="QB_ROW_1199340_1" localSheetId="4" hidden="1">'P&amp;L Detail'!$E$252</definedName>
    <definedName name="QB_ROW_1199340_2" localSheetId="4" hidden="1">'P&amp;L Detail'!$E$263</definedName>
    <definedName name="QB_ROW_1199340_3" localSheetId="4" hidden="1">'P&amp;L Detail'!$E$288</definedName>
    <definedName name="QB_ROW_1199340_4" localSheetId="4" hidden="1">'P&amp;L Detail'!$E$285</definedName>
    <definedName name="QB_ROW_1199340_5" localSheetId="4" hidden="1">'P&amp;L Detail'!$E$289</definedName>
    <definedName name="QB_ROW_1200250" localSheetId="4" hidden="1">'P&amp;L Detail'!$F$249</definedName>
    <definedName name="QB_ROW_1200250_1" localSheetId="4" hidden="1">'P&amp;L Detail'!$F$251</definedName>
    <definedName name="QB_ROW_1200250_2" localSheetId="4" hidden="1">'P&amp;L Detail'!$F$262</definedName>
    <definedName name="QB_ROW_1200250_3" localSheetId="4" hidden="1">'P&amp;L Detail'!$F$287</definedName>
    <definedName name="QB_ROW_1200250_4" localSheetId="4" hidden="1">'P&amp;L Detail'!$F$284</definedName>
    <definedName name="QB_ROW_1200250_5" localSheetId="4" hidden="1">'P&amp;L Detail'!$F$288</definedName>
    <definedName name="QB_ROW_1201250" localSheetId="4" hidden="1">'P&amp;L Detail'!$F$258</definedName>
    <definedName name="QB_ROW_1201250_1" localSheetId="4" hidden="1">'P&amp;L Detail'!$F$283</definedName>
    <definedName name="QB_ROW_1201250_2" localSheetId="4" hidden="1">'P&amp;L Detail'!$F$280</definedName>
    <definedName name="QB_ROW_1201250_3" localSheetId="4" hidden="1">'P&amp;L Detail'!$F$284</definedName>
    <definedName name="QB_ROW_1201250_4" localSheetId="4" hidden="1">'P&amp;L Detail'!$F$290</definedName>
    <definedName name="QB_ROW_12031" localSheetId="3" hidden="1">'Balance Sheet'!$D$33</definedName>
    <definedName name="QB_ROW_12031_1" localSheetId="3" hidden="1">'Balance Sheet'!$D$35</definedName>
    <definedName name="QB_ROW_12031_2" localSheetId="3" hidden="1">'Balance Sheet'!$D$37</definedName>
    <definedName name="QB_ROW_12031_3" localSheetId="3" hidden="1">'Balance Sheet'!$D$40</definedName>
    <definedName name="QB_ROW_12031_4" localSheetId="3" hidden="1">'Balance Sheet'!$D$39</definedName>
    <definedName name="QB_ROW_12031_5" localSheetId="3" hidden="1">'Balance Sheet'!$D$43</definedName>
    <definedName name="QB_ROW_1204260" localSheetId="4" hidden="1">'P&amp;L Detail'!$G$110</definedName>
    <definedName name="QB_ROW_1204260_1" localSheetId="4" hidden="1">'P&amp;L Detail'!$G$111</definedName>
    <definedName name="QB_ROW_1206250" localSheetId="4" hidden="1">'P&amp;L Detail'!$F$261</definedName>
    <definedName name="QB_ROW_1206250_1" localSheetId="4" hidden="1">'P&amp;L Detail'!$F$286</definedName>
    <definedName name="QB_ROW_1206250_2" localSheetId="4" hidden="1">'P&amp;L Detail'!$F$283</definedName>
    <definedName name="QB_ROW_1206250_3" localSheetId="4" hidden="1">'P&amp;L Detail'!$F$287</definedName>
    <definedName name="QB_ROW_1206250_4" localSheetId="4" hidden="1">'P&amp;L Detail'!$F$293</definedName>
    <definedName name="QB_ROW_1207260" localSheetId="4" hidden="1">'P&amp;L Detail'!$G$165</definedName>
    <definedName name="QB_ROW_1207260_1" localSheetId="4" hidden="1">'P&amp;L Detail'!$G$174</definedName>
    <definedName name="QB_ROW_1207260_2" localSheetId="4" hidden="1">'P&amp;L Detail'!$G$178</definedName>
    <definedName name="QB_ROW_1207260_3" localSheetId="4" hidden="1">'P&amp;L Detail'!$G$180</definedName>
    <definedName name="QB_ROW_1207260_4" localSheetId="4" hidden="1">'P&amp;L Detail'!$G$179</definedName>
    <definedName name="QB_ROW_1208250" localSheetId="4" hidden="1">'P&amp;L Detail'!$F$212</definedName>
    <definedName name="QB_ROW_1208250_1" localSheetId="4" hidden="1">'P&amp;L Detail'!$F$228</definedName>
    <definedName name="QB_ROW_1208250_2" localSheetId="4" hidden="1">'P&amp;L Detail'!$F$231</definedName>
    <definedName name="QB_ROW_1208250_3" localSheetId="4" hidden="1">'P&amp;L Detail'!$F$235</definedName>
    <definedName name="QB_ROW_1208250_4" localSheetId="4" hidden="1">'P&amp;L Detail'!$F$237</definedName>
    <definedName name="QB_ROW_1209250" localSheetId="4" hidden="1">'P&amp;L Detail'!$F$265</definedName>
    <definedName name="QB_ROW_1209250_1" localSheetId="4" hidden="1">'P&amp;L Detail'!$F$290</definedName>
    <definedName name="QB_ROW_1209250_2" localSheetId="4" hidden="1">'P&amp;L Detail'!$F$287</definedName>
    <definedName name="QB_ROW_1209250_3" localSheetId="4" hidden="1">'P&amp;L Detail'!$F$291</definedName>
    <definedName name="QB_ROW_1209250_4" localSheetId="4" hidden="1">'P&amp;L Detail'!$F$297</definedName>
    <definedName name="QB_ROW_1210250" localSheetId="4" hidden="1">'P&amp;L Detail'!$F$216</definedName>
    <definedName name="QB_ROW_1210250_1" localSheetId="4" hidden="1">'P&amp;L Detail'!$F$232</definedName>
    <definedName name="QB_ROW_1210250_2" localSheetId="4" hidden="1">'P&amp;L Detail'!$F$235</definedName>
    <definedName name="QB_ROW_1210250_3" localSheetId="4" hidden="1">'P&amp;L Detail'!$F$239</definedName>
    <definedName name="QB_ROW_1210250_4" localSheetId="4" hidden="1">'P&amp;L Detail'!$F$241</definedName>
    <definedName name="QB_ROW_1211260" localSheetId="4" hidden="1">'P&amp;L Detail'!$G$117</definedName>
    <definedName name="QB_ROW_1211260_1" localSheetId="4" hidden="1">'P&amp;L Detail'!$G$121</definedName>
    <definedName name="QB_ROW_1211260_2" localSheetId="4" hidden="1">'P&amp;L Detail'!$G$125</definedName>
    <definedName name="QB_ROW_1211260_3" localSheetId="4" hidden="1">'P&amp;L Detail'!$G$126</definedName>
    <definedName name="QB_ROW_1211260_4" localSheetId="4" hidden="1">'P&amp;L Detail'!$G$123</definedName>
    <definedName name="QB_ROW_1212040" localSheetId="4" hidden="1">'P&amp;L Detail'!$E$234</definedName>
    <definedName name="QB_ROW_1212040_1" localSheetId="4" hidden="1">'P&amp;L Detail'!$E$253</definedName>
    <definedName name="QB_ROW_1212040_2" localSheetId="4" hidden="1">'P&amp;L Detail'!$E$252</definedName>
    <definedName name="QB_ROW_1212040_3" localSheetId="4" hidden="1">'P&amp;L Detail'!$E$256</definedName>
    <definedName name="QB_ROW_1212040_4" localSheetId="4" hidden="1">'P&amp;L Detail'!$E$261</definedName>
    <definedName name="QB_ROW_1212250" localSheetId="4" hidden="1">'P&amp;L Detail'!$F$255</definedName>
    <definedName name="QB_ROW_1212340" localSheetId="4" hidden="1">'P&amp;L Detail'!$E$236</definedName>
    <definedName name="QB_ROW_1212340_1" localSheetId="4" hidden="1">'P&amp;L Detail'!$E$256</definedName>
    <definedName name="QB_ROW_1212340_2" localSheetId="4" hidden="1">'P&amp;L Detail'!$E$254</definedName>
    <definedName name="QB_ROW_1212340_3" localSheetId="4" hidden="1">'P&amp;L Detail'!$E$258</definedName>
    <definedName name="QB_ROW_1212340_4" localSheetId="4" hidden="1">'P&amp;L Detail'!$E$263</definedName>
    <definedName name="QB_ROW_1213250" localSheetId="4" hidden="1">'P&amp;L Detail'!$F$235</definedName>
    <definedName name="QB_ROW_1213250_1" localSheetId="4" hidden="1">'P&amp;L Detail'!$F$254</definedName>
    <definedName name="QB_ROW_1213250_2" localSheetId="4" hidden="1">'P&amp;L Detail'!$F$253</definedName>
    <definedName name="QB_ROW_1213250_3" localSheetId="4" hidden="1">'P&amp;L Detail'!$F$257</definedName>
    <definedName name="QB_ROW_1213250_4" localSheetId="4" hidden="1">'P&amp;L Detail'!$F$262</definedName>
    <definedName name="QB_ROW_1214260" localSheetId="4" hidden="1">'P&amp;L Detail'!$G$159</definedName>
    <definedName name="QB_ROW_1214260_1" localSheetId="4" hidden="1">'P&amp;L Detail'!$G$168</definedName>
    <definedName name="QB_ROW_1214260_2" localSheetId="4" hidden="1">'P&amp;L Detail'!$G$172</definedName>
    <definedName name="QB_ROW_1214260_3" localSheetId="4" hidden="1">'P&amp;L Detail'!$G$174</definedName>
    <definedName name="QB_ROW_1214260_4" localSheetId="4" hidden="1">'P&amp;L Detail'!$G$173</definedName>
    <definedName name="QB_ROW_1215260" localSheetId="4" hidden="1">'P&amp;L Detail'!$G$141</definedName>
    <definedName name="QB_ROW_1215260_1" localSheetId="4" hidden="1">'P&amp;L Detail'!$G$148</definedName>
    <definedName name="QB_ROW_1215260_2" localSheetId="4" hidden="1">'P&amp;L Detail'!$G$150</definedName>
    <definedName name="QB_ROW_1215260_3" localSheetId="4" hidden="1">'P&amp;L Detail'!$G$152</definedName>
    <definedName name="QB_ROW_1216250" localSheetId="4" hidden="1">'P&amp;L Detail'!$F$213</definedName>
    <definedName name="QB_ROW_1216250_1" localSheetId="4" hidden="1">'P&amp;L Detail'!$F$217</definedName>
    <definedName name="QB_ROW_1216250_2" localSheetId="4" hidden="1">'P&amp;L Detail'!$F$219</definedName>
    <definedName name="QB_ROW_1217050" localSheetId="4" hidden="1">'P&amp;L Detail'!$F$154</definedName>
    <definedName name="QB_ROW_1217050_1" localSheetId="4" hidden="1">'P&amp;L Detail'!$F$156</definedName>
    <definedName name="QB_ROW_1217350" localSheetId="4" hidden="1">'P&amp;L Detail'!$F$157</definedName>
    <definedName name="QB_ROW_1217350_1" localSheetId="4" hidden="1">'P&amp;L Detail'!$F$159</definedName>
    <definedName name="QB_ROW_1218260" localSheetId="4" hidden="1">'P&amp;L Detail'!$G$156</definedName>
    <definedName name="QB_ROW_1218260_1" localSheetId="4" hidden="1">'P&amp;L Detail'!$G$158</definedName>
    <definedName name="QB_ROW_1219260" localSheetId="4" hidden="1">'P&amp;L Detail'!$G$155</definedName>
    <definedName name="QB_ROW_1219260_1" localSheetId="4" hidden="1">'P&amp;L Detail'!$G$157</definedName>
    <definedName name="QB_ROW_1220240" localSheetId="4" hidden="1">'P&amp;L Detail'!$E$19</definedName>
    <definedName name="QB_ROW_1221240" localSheetId="4" hidden="1">'P&amp;L Detail'!$E$12</definedName>
    <definedName name="QB_ROW_1222260" localSheetId="4" hidden="1">'P&amp;L Detail'!$G$87</definedName>
    <definedName name="QB_ROW_12331" localSheetId="3" hidden="1">'Balance Sheet'!$D$43</definedName>
    <definedName name="QB_ROW_12331_1" localSheetId="3" hidden="1">'Balance Sheet'!$D$45</definedName>
    <definedName name="QB_ROW_12331_2" localSheetId="3" hidden="1">'Balance Sheet'!$D$47</definedName>
    <definedName name="QB_ROW_12331_3" localSheetId="3" hidden="1">'Balance Sheet'!$D$49</definedName>
    <definedName name="QB_ROW_12331_4" localSheetId="3" hidden="1">'Balance Sheet'!$D$50</definedName>
    <definedName name="QB_ROW_12331_5" localSheetId="3" hidden="1">'Balance Sheet'!$D$46</definedName>
    <definedName name="QB_ROW_13021" localSheetId="3" hidden="1">'Balance Sheet'!$C$45</definedName>
    <definedName name="QB_ROW_13021_1" localSheetId="3" hidden="1">'Balance Sheet'!$C$32</definedName>
    <definedName name="QB_ROW_13021_2" localSheetId="3" hidden="1">'Balance Sheet'!$C$47</definedName>
    <definedName name="QB_ROW_13021_3" localSheetId="3" hidden="1">'Balance Sheet'!$C$49</definedName>
    <definedName name="QB_ROW_13021_4" localSheetId="3" hidden="1">'Balance Sheet'!$C$51</definedName>
    <definedName name="QB_ROW_13021_5" localSheetId="3" hidden="1">'Balance Sheet'!$C$52</definedName>
    <definedName name="QB_ROW_1311" localSheetId="3" hidden="1">'Balance Sheet'!$B$15</definedName>
    <definedName name="QB_ROW_1311_1" localSheetId="3" hidden="1">'Balance Sheet'!$B$16</definedName>
    <definedName name="QB_ROW_1311_2" localSheetId="3" hidden="1">'Balance Sheet'!$B$14</definedName>
    <definedName name="QB_ROW_1311_3" localSheetId="3" hidden="1">'Balance Sheet'!$B$11</definedName>
    <definedName name="QB_ROW_13321" localSheetId="3" hidden="1">'Balance Sheet'!$C$49</definedName>
    <definedName name="QB_ROW_13321_1" localSheetId="3" hidden="1">'Balance Sheet'!$C$36</definedName>
    <definedName name="QB_ROW_13321_2" localSheetId="3" hidden="1">'Balance Sheet'!$C$54</definedName>
    <definedName name="QB_ROW_13321_3" localSheetId="3" hidden="1">'Balance Sheet'!$C$56</definedName>
    <definedName name="QB_ROW_13321_4" localSheetId="3" hidden="1">'Balance Sheet'!$C$58</definedName>
    <definedName name="QB_ROW_13321_5" localSheetId="3" hidden="1">'Balance Sheet'!$C$59</definedName>
    <definedName name="QB_ROW_14011" localSheetId="3" hidden="1">'Balance Sheet'!$B$51</definedName>
    <definedName name="QB_ROW_14011_1" localSheetId="3" hidden="1">'Balance Sheet'!$B$38</definedName>
    <definedName name="QB_ROW_14011_2" localSheetId="3" hidden="1">'Balance Sheet'!$B$56</definedName>
    <definedName name="QB_ROW_14011_3" localSheetId="3" hidden="1">'Balance Sheet'!$B$58</definedName>
    <definedName name="QB_ROW_14011_4" localSheetId="3" hidden="1">'Balance Sheet'!$B$60</definedName>
    <definedName name="QB_ROW_14011_5" localSheetId="3" hidden="1">'Balance Sheet'!$B$61</definedName>
    <definedName name="QB_ROW_14311" localSheetId="3" hidden="1">'Balance Sheet'!$B$54</definedName>
    <definedName name="QB_ROW_14311_1" localSheetId="3" hidden="1">'Balance Sheet'!$B$41</definedName>
    <definedName name="QB_ROW_14311_2" localSheetId="3" hidden="1">'Balance Sheet'!$B$59</definedName>
    <definedName name="QB_ROW_14311_3" localSheetId="3" hidden="1">'Balance Sheet'!$B$61</definedName>
    <definedName name="QB_ROW_14311_4" localSheetId="3" hidden="1">'Balance Sheet'!$B$63</definedName>
    <definedName name="QB_ROW_14311_5" localSheetId="3" hidden="1">'Balance Sheet'!$B$64</definedName>
    <definedName name="QB_ROW_17221" localSheetId="3" hidden="1">'Balance Sheet'!$C$53</definedName>
    <definedName name="QB_ROW_17221_1" localSheetId="3" hidden="1">'Balance Sheet'!$C$40</definedName>
    <definedName name="QB_ROW_17221_2" localSheetId="3" hidden="1">'Balance Sheet'!$C$58</definedName>
    <definedName name="QB_ROW_17221_3" localSheetId="3" hidden="1">'Balance Sheet'!$C$60</definedName>
    <definedName name="QB_ROW_17221_4" localSheetId="3" hidden="1">'Balance Sheet'!$C$62</definedName>
    <definedName name="QB_ROW_17221_5" localSheetId="3" hidden="1">'Balance Sheet'!$C$63</definedName>
    <definedName name="QB_ROW_18301" localSheetId="4" hidden="1">'P&amp;L Detail'!#REF!</definedName>
    <definedName name="QB_ROW_18301_1" localSheetId="4" hidden="1">'P&amp;L Detail'!$A$93</definedName>
    <definedName name="QB_ROW_18301_2" localSheetId="4" hidden="1">'P&amp;L Detail'!$A$92</definedName>
    <definedName name="QB_ROW_18301_3" localSheetId="4" hidden="1">'P&amp;L Detail'!$A$97</definedName>
    <definedName name="QB_ROW_18301_4" localSheetId="4" hidden="1">'P&amp;L Detail'!$A$249</definedName>
    <definedName name="QB_ROW_18301_5" localSheetId="4" hidden="1">'P&amp;L Detail'!$A$95</definedName>
    <definedName name="QB_ROW_20022" localSheetId="4" hidden="1">'P&amp;L Detail'!#REF!</definedName>
    <definedName name="QB_ROW_20022_1" localSheetId="4" hidden="1">'P&amp;L Detail'!$C$3</definedName>
    <definedName name="QB_ROW_20022_2" localSheetId="4" hidden="1">'P&amp;L Detail'!$C$2</definedName>
    <definedName name="QB_ROW_2021" localSheetId="3" hidden="1">'Balance Sheet'!$C$4</definedName>
    <definedName name="QB_ROW_20322" localSheetId="4" hidden="1">'P&amp;L Detail'!#REF!</definedName>
    <definedName name="QB_ROW_20322_1" localSheetId="4" hidden="1">'P&amp;L Detail'!$C$28</definedName>
    <definedName name="QB_ROW_20322_2" localSheetId="4" hidden="1">'P&amp;L Detail'!$C$30</definedName>
    <definedName name="QB_ROW_20322_3" localSheetId="4" hidden="1">'P&amp;L Detail'!$C$31</definedName>
    <definedName name="QB_ROW_20322_4" localSheetId="4" hidden="1">'P&amp;L Detail'!$C$33</definedName>
    <definedName name="QB_ROW_20322_5" localSheetId="4" hidden="1">'P&amp;L Detail'!$C$35</definedName>
    <definedName name="QB_ROW_21022" localSheetId="4" hidden="1">'P&amp;L Detail'!#REF!</definedName>
    <definedName name="QB_ROW_21022_1" localSheetId="4" hidden="1">'P&amp;L Detail'!$C$30</definedName>
    <definedName name="QB_ROW_21022_2" localSheetId="4" hidden="1">'P&amp;L Detail'!$C$32</definedName>
    <definedName name="QB_ROW_21022_3" localSheetId="4" hidden="1">'P&amp;L Detail'!$C$33</definedName>
    <definedName name="QB_ROW_21022_4" localSheetId="4" hidden="1">'P&amp;L Detail'!$C$35</definedName>
    <definedName name="QB_ROW_21022_5" localSheetId="4" hidden="1">'P&amp;L Detail'!$C$37</definedName>
    <definedName name="QB_ROW_21322" localSheetId="4" hidden="1">'P&amp;L Detail'!#REF!</definedName>
    <definedName name="QB_ROW_21322_1" localSheetId="4" hidden="1">'P&amp;L Detail'!$C$92</definedName>
    <definedName name="QB_ROW_21322_2" localSheetId="4" hidden="1">'P&amp;L Detail'!$C$91</definedName>
    <definedName name="QB_ROW_21322_3" localSheetId="4" hidden="1">'P&amp;L Detail'!$C$96</definedName>
    <definedName name="QB_ROW_21322_4" localSheetId="4" hidden="1">'P&amp;L Detail'!$C$248</definedName>
    <definedName name="QB_ROW_21322_5" localSheetId="4" hidden="1">'P&amp;L Detail'!$C$94</definedName>
    <definedName name="QB_ROW_2321" localSheetId="3" hidden="1">'Balance Sheet'!$C$8</definedName>
    <definedName name="QB_ROW_2321_1" localSheetId="3" hidden="1">'Balance Sheet'!$C$9</definedName>
    <definedName name="QB_ROW_2321_2" localSheetId="3" hidden="1">'Balance Sheet'!$C$10</definedName>
    <definedName name="QB_ROW_25301" localSheetId="8" hidden="1">'FY24 Construction'!$A$33</definedName>
    <definedName name="QB_ROW_25301" localSheetId="9" hidden="1">'FY25 Construction'!$A$32</definedName>
    <definedName name="QB_ROW_301" localSheetId="3" hidden="1">'Balance Sheet'!$A$28</definedName>
    <definedName name="QB_ROW_301_1" localSheetId="3" hidden="1">'Balance Sheet'!$A$31</definedName>
    <definedName name="QB_ROW_301_2" localSheetId="3" hidden="1">'Balance Sheet'!$A$32</definedName>
    <definedName name="QB_ROW_301_3" localSheetId="3" hidden="1">'Balance Sheet'!$A$29</definedName>
    <definedName name="QB_ROW_301_4" localSheetId="3" hidden="1">'Balance Sheet'!$A$30</definedName>
    <definedName name="QB_ROW_301_5" localSheetId="3" hidden="1">'Balance Sheet'!$A$27</definedName>
    <definedName name="QB_ROW_312250" localSheetId="3" hidden="1">'Balance Sheet'!$F$38</definedName>
    <definedName name="QB_ROW_312250_1" localSheetId="3" hidden="1">'Balance Sheet'!$F$40</definedName>
    <definedName name="QB_ROW_312250_2" localSheetId="3" hidden="1">'Balance Sheet'!$F$42</definedName>
    <definedName name="QB_ROW_312250_3" localSheetId="3" hidden="1">'Balance Sheet'!$F$45</definedName>
    <definedName name="QB_ROW_312250_4" localSheetId="3" hidden="1">'Balance Sheet'!$F$41</definedName>
    <definedName name="QB_ROW_312250_5" localSheetId="3" hidden="1">'Balance Sheet'!$F$49</definedName>
    <definedName name="QB_ROW_313250" localSheetId="3" hidden="1">'Balance Sheet'!$F$39</definedName>
    <definedName name="QB_ROW_313250_1" localSheetId="3" hidden="1">'Balance Sheet'!$F$41</definedName>
    <definedName name="QB_ROW_313250_2" localSheetId="3" hidden="1">'Balance Sheet'!$F$43</definedName>
    <definedName name="QB_ROW_313250_3" localSheetId="3" hidden="1">'Balance Sheet'!$F$46</definedName>
    <definedName name="QB_ROW_313250_4" localSheetId="3" hidden="1">'Balance Sheet'!$F$42</definedName>
    <definedName name="QB_ROW_313250_5" localSheetId="3" hidden="1">'Balance Sheet'!$F$50</definedName>
    <definedName name="QB_ROW_314250" localSheetId="3" hidden="1">'Balance Sheet'!$F$40</definedName>
    <definedName name="QB_ROW_314250_1" localSheetId="3" hidden="1">'Balance Sheet'!$F$42</definedName>
    <definedName name="QB_ROW_314250_2" localSheetId="3" hidden="1">'Balance Sheet'!$F$44</definedName>
    <definedName name="QB_ROW_314250_3" localSheetId="3" hidden="1">'Balance Sheet'!$F$47</definedName>
    <definedName name="QB_ROW_314250_4" localSheetId="3" hidden="1">'Balance Sheet'!$F$43</definedName>
    <definedName name="QB_ROW_314250_5" localSheetId="3" hidden="1">'Balance Sheet'!$F$51</definedName>
    <definedName name="QB_ROW_4021" localSheetId="3" hidden="1">'Balance Sheet'!$C$9</definedName>
    <definedName name="QB_ROW_4021_1" localSheetId="3" hidden="1">'Balance Sheet'!$C$10</definedName>
    <definedName name="QB_ROW_4021_2" localSheetId="3" hidden="1">'Balance Sheet'!$C$11</definedName>
    <definedName name="QB_ROW_413040" localSheetId="3" hidden="1">'Balance Sheet'!$E$36</definedName>
    <definedName name="QB_ROW_413040_1" localSheetId="3" hidden="1">'Balance Sheet'!$E$32</definedName>
    <definedName name="QB_ROW_413040_2" localSheetId="3" hidden="1">'Balance Sheet'!$E$35</definedName>
    <definedName name="QB_ROW_413340" localSheetId="3" hidden="1">'Balance Sheet'!$E$38</definedName>
    <definedName name="QB_ROW_413340_1" localSheetId="3" hidden="1">'Balance Sheet'!$E$34</definedName>
    <definedName name="QB_ROW_413340_2" localSheetId="3" hidden="1">'Balance Sheet'!$E$37</definedName>
    <definedName name="QB_ROW_431020" localSheetId="3" hidden="1">'Balance Sheet'!$C$17</definedName>
    <definedName name="QB_ROW_431020_1" localSheetId="3" hidden="1">'Balance Sheet'!$C$18</definedName>
    <definedName name="QB_ROW_431020_2" localSheetId="3" hidden="1">'Balance Sheet'!$C$16</definedName>
    <definedName name="QB_ROW_431020_3" localSheetId="3" hidden="1">'Balance Sheet'!$C$13</definedName>
    <definedName name="QB_ROW_431230" localSheetId="3" hidden="1">'Balance Sheet'!$D$27</definedName>
    <definedName name="QB_ROW_431230_1" localSheetId="3" hidden="1">'Balance Sheet'!$D$25</definedName>
    <definedName name="QB_ROW_431320" localSheetId="3" hidden="1">'Balance Sheet'!$C$26</definedName>
    <definedName name="QB_ROW_431320_1" localSheetId="3" hidden="1">'Balance Sheet'!$C$29</definedName>
    <definedName name="QB_ROW_431320_2" localSheetId="3" hidden="1">'Balance Sheet'!$C$30</definedName>
    <definedName name="QB_ROW_431320_3" localSheetId="3" hidden="1">'Balance Sheet'!$C$27</definedName>
    <definedName name="QB_ROW_431320_4" localSheetId="3" hidden="1">'Balance Sheet'!$C$28</definedName>
    <definedName name="QB_ROW_431320_5" localSheetId="3" hidden="1">'Balance Sheet'!$C$25</definedName>
    <definedName name="QB_ROW_4321" localSheetId="3" hidden="1">'Balance Sheet'!$C$14</definedName>
    <definedName name="QB_ROW_4321_1" localSheetId="3" hidden="1">'Balance Sheet'!$C$15</definedName>
    <definedName name="QB_ROW_4321_2" localSheetId="3" hidden="1">'Balance Sheet'!$C$13</definedName>
    <definedName name="QB_ROW_443230" localSheetId="3" hidden="1">'Balance Sheet'!$D$22</definedName>
    <definedName name="QB_ROW_443230_1" localSheetId="3" hidden="1">'Balance Sheet'!$D$25</definedName>
    <definedName name="QB_ROW_443230_2" localSheetId="3" hidden="1">'Balance Sheet'!$D$26</definedName>
    <definedName name="QB_ROW_443230_3" localSheetId="3" hidden="1">'Balance Sheet'!$D$23</definedName>
    <definedName name="QB_ROW_443230_4" localSheetId="3" hidden="1">'Balance Sheet'!$D$21</definedName>
    <definedName name="QB_ROW_443230_5" localSheetId="3" hidden="1">'Balance Sheet'!$D$18</definedName>
    <definedName name="QB_ROW_444230" localSheetId="3" hidden="1">'Balance Sheet'!$D$23</definedName>
    <definedName name="QB_ROW_444230_1" localSheetId="3" hidden="1">'Balance Sheet'!$D$26</definedName>
    <definedName name="QB_ROW_444230_2" localSheetId="3" hidden="1">'Balance Sheet'!$D$27</definedName>
    <definedName name="QB_ROW_444230_3" localSheetId="3" hidden="1">'Balance Sheet'!$D$24</definedName>
    <definedName name="QB_ROW_444230_4" localSheetId="3" hidden="1">'Balance Sheet'!$D$22</definedName>
    <definedName name="QB_ROW_444230_5" localSheetId="3" hidden="1">'Balance Sheet'!$D$19</definedName>
    <definedName name="QB_ROW_449030" localSheetId="3" hidden="1">'Balance Sheet'!$D$20</definedName>
    <definedName name="QB_ROW_449030_1" localSheetId="3" hidden="1">'Balance Sheet'!$D$21</definedName>
    <definedName name="QB_ROW_449240" localSheetId="3" hidden="1">'Balance Sheet'!$E$22</definedName>
    <definedName name="QB_ROW_449240_1" localSheetId="3" hidden="1">'Balance Sheet'!$E$23</definedName>
    <definedName name="QB_ROW_449330" localSheetId="3" hidden="1">'Balance Sheet'!$D$20</definedName>
    <definedName name="QB_ROW_449330_1" localSheetId="3" hidden="1">'Balance Sheet'!$D$23</definedName>
    <definedName name="QB_ROW_449330_2" localSheetId="3" hidden="1">'Balance Sheet'!$D$24</definedName>
    <definedName name="QB_ROW_449330_3" localSheetId="3" hidden="1">'Balance Sheet'!$D$21</definedName>
    <definedName name="QB_ROW_449330_4" localSheetId="3" hidden="1">'Balance Sheet'!$D$19</definedName>
    <definedName name="QB_ROW_449330_5" localSheetId="3" hidden="1">'Balance Sheet'!$D$16</definedName>
    <definedName name="QB_ROW_47220" localSheetId="3" hidden="1">'Balance Sheet'!$C$52</definedName>
    <definedName name="QB_ROW_47220_1" localSheetId="3" hidden="1">'Balance Sheet'!$C$39</definedName>
    <definedName name="QB_ROW_47220_2" localSheetId="3" hidden="1">'Balance Sheet'!$C$57</definedName>
    <definedName name="QB_ROW_47220_3" localSheetId="3" hidden="1">'Balance Sheet'!$C$59</definedName>
    <definedName name="QB_ROW_47220_4" localSheetId="3" hidden="1">'Balance Sheet'!$C$61</definedName>
    <definedName name="QB_ROW_47220_5" localSheetId="3" hidden="1">'Balance Sheet'!$C$62</definedName>
    <definedName name="QB_ROW_5011" localSheetId="3" hidden="1">'Balance Sheet'!$B$16</definedName>
    <definedName name="QB_ROW_5011_1" localSheetId="3" hidden="1">'Balance Sheet'!$B$17</definedName>
    <definedName name="QB_ROW_5011_2" localSheetId="3" hidden="1">'Balance Sheet'!$B$15</definedName>
    <definedName name="QB_ROW_5011_3" localSheetId="3" hidden="1">'Balance Sheet'!$B$12</definedName>
    <definedName name="QB_ROW_505030" localSheetId="4" hidden="1">'P&amp;L Detail'!#REF!</definedName>
    <definedName name="QB_ROW_505030_1" localSheetId="4" hidden="1">'P&amp;L Detail'!$D$33</definedName>
    <definedName name="QB_ROW_505030_2" localSheetId="4" hidden="1">'P&amp;L Detail'!$D$34</definedName>
    <definedName name="QB_ROW_505030_3" localSheetId="4" hidden="1">'P&amp;L Detail'!$D$36</definedName>
    <definedName name="QB_ROW_505030_4" localSheetId="4" hidden="1">'P&amp;L Detail'!$D$38</definedName>
    <definedName name="QB_ROW_505030_5" localSheetId="4" hidden="1">'P&amp;L Detail'!$D$39</definedName>
    <definedName name="QB_ROW_505330" localSheetId="4" hidden="1">'P&amp;L Detail'!#REF!</definedName>
    <definedName name="QB_ROW_505330_1" localSheetId="4" hidden="1">'P&amp;L Detail'!$D$31</definedName>
    <definedName name="QB_ROW_505330_2" localSheetId="4" hidden="1">'P&amp;L Detail'!$D$33</definedName>
    <definedName name="QB_ROW_505330_3" localSheetId="4" hidden="1">'P&amp;L Detail'!$D$40</definedName>
    <definedName name="QB_ROW_505330_4" localSheetId="4" hidden="1">'P&amp;L Detail'!$D$34</definedName>
    <definedName name="QB_ROW_505330_5" localSheetId="4" hidden="1">'P&amp;L Detail'!$D$41</definedName>
    <definedName name="QB_ROW_506040" localSheetId="4" hidden="1">'P&amp;L Detail'!#REF!</definedName>
    <definedName name="QB_ROW_506040_1" localSheetId="4" hidden="1">'P&amp;L Detail'!$E$34</definedName>
    <definedName name="QB_ROW_506040_2" localSheetId="4" hidden="1">'P&amp;L Detail'!$E$35</definedName>
    <definedName name="QB_ROW_506040_3" localSheetId="4" hidden="1">'P&amp;L Detail'!$E$37</definedName>
    <definedName name="QB_ROW_506040_4" localSheetId="4" hidden="1">'P&amp;L Detail'!$E$39</definedName>
    <definedName name="QB_ROW_506040_5" localSheetId="4" hidden="1">'P&amp;L Detail'!$E$40</definedName>
    <definedName name="QB_ROW_506340" localSheetId="4" hidden="1">'P&amp;L Detail'!#REF!</definedName>
    <definedName name="QB_ROW_506340_1" localSheetId="4" hidden="1">'P&amp;L Detail'!$E$39</definedName>
    <definedName name="QB_ROW_506340_2" localSheetId="4" hidden="1">'P&amp;L Detail'!$E$40</definedName>
    <definedName name="QB_ROW_506340_3" localSheetId="4" hidden="1">'P&amp;L Detail'!$E$42</definedName>
    <definedName name="QB_ROW_506340_4" localSheetId="4" hidden="1">'P&amp;L Detail'!$E$44</definedName>
    <definedName name="QB_ROW_506340_5" localSheetId="4" hidden="1">'P&amp;L Detail'!$E$45</definedName>
    <definedName name="QB_ROW_507050" localSheetId="4" hidden="1">'P&amp;L Detail'!#REF!</definedName>
    <definedName name="QB_ROW_507050_1" localSheetId="4" hidden="1">'P&amp;L Detail'!$F$35</definedName>
    <definedName name="QB_ROW_507050_2" localSheetId="4" hidden="1">'P&amp;L Detail'!$F$36</definedName>
    <definedName name="QB_ROW_507050_3" localSheetId="4" hidden="1">'P&amp;L Detail'!$F$38</definedName>
    <definedName name="QB_ROW_507050_4" localSheetId="4" hidden="1">'P&amp;L Detail'!$F$40</definedName>
    <definedName name="QB_ROW_507050_5" localSheetId="4" hidden="1">'P&amp;L Detail'!$F$41</definedName>
    <definedName name="QB_ROW_507260" localSheetId="4" hidden="1">'P&amp;L Detail'!$G$40</definedName>
    <definedName name="QB_ROW_507260_1" localSheetId="4" hidden="1">'P&amp;L Detail'!$G$43</definedName>
    <definedName name="QB_ROW_507260_2" localSheetId="4" hidden="1">'P&amp;L Detail'!$G$44</definedName>
    <definedName name="QB_ROW_507260_3" localSheetId="4" hidden="1">'P&amp;L Detail'!$G$45</definedName>
    <definedName name="QB_ROW_507260_4" localSheetId="4" hidden="1">'P&amp;L Detail'!$G$55</definedName>
    <definedName name="QB_ROW_507350" localSheetId="4" hidden="1">'P&amp;L Detail'!#REF!</definedName>
    <definedName name="QB_ROW_507350_1" localSheetId="4" hidden="1">'P&amp;L Detail'!$F$38</definedName>
    <definedName name="QB_ROW_507350_2" localSheetId="4" hidden="1">'P&amp;L Detail'!$F$39</definedName>
    <definedName name="QB_ROW_507350_3" localSheetId="4" hidden="1">'P&amp;L Detail'!$F$41</definedName>
    <definedName name="QB_ROW_507350_4" localSheetId="4" hidden="1">'P&amp;L Detail'!$F$43</definedName>
    <definedName name="QB_ROW_507350_5" localSheetId="4" hidden="1">'P&amp;L Detail'!$F$44</definedName>
    <definedName name="QB_ROW_509050" localSheetId="4" hidden="1">'P&amp;L Detail'!$F$64</definedName>
    <definedName name="QB_ROW_509050_1" localSheetId="4" hidden="1">'P&amp;L Detail'!$F$57</definedName>
    <definedName name="QB_ROW_509350" localSheetId="4" hidden="1">'P&amp;L Detail'!$F$72</definedName>
    <definedName name="QB_ROW_509350_1" localSheetId="4" hidden="1">'P&amp;L Detail'!$F$59</definedName>
    <definedName name="QB_ROW_51040" localSheetId="3" hidden="1">'Balance Sheet'!$E$34</definedName>
    <definedName name="QB_ROW_51040_1" localSheetId="3" hidden="1">'Balance Sheet'!$E$36</definedName>
    <definedName name="QB_ROW_51040_2" localSheetId="3" hidden="1">'Balance Sheet'!$E$38</definedName>
    <definedName name="QB_ROW_51040_3" localSheetId="3" hidden="1">'Balance Sheet'!$E$41</definedName>
    <definedName name="QB_ROW_51040_4" localSheetId="3" hidden="1">'Balance Sheet'!$E$40</definedName>
    <definedName name="QB_ROW_51040_5" localSheetId="3" hidden="1">'Balance Sheet'!$E$44</definedName>
    <definedName name="QB_ROW_512040" localSheetId="4" hidden="1">'P&amp;L Detail'!$E$74</definedName>
    <definedName name="QB_ROW_512040_1" localSheetId="4" hidden="1">'P&amp;L Detail'!$E$61</definedName>
    <definedName name="QB_ROW_512040_2" localSheetId="4" hidden="1">'P&amp;L Detail'!$E$68</definedName>
    <definedName name="QB_ROW_512340" localSheetId="4" hidden="1">'P&amp;L Detail'!$E$88</definedName>
    <definedName name="QB_ROW_512340_1" localSheetId="4" hidden="1">'P&amp;L Detail'!$E$66</definedName>
    <definedName name="QB_ROW_512340_2" localSheetId="4" hidden="1">'P&amp;L Detail'!$E$93</definedName>
    <definedName name="QB_ROW_51250" localSheetId="3" hidden="1">'Balance Sheet'!$F$41</definedName>
    <definedName name="QB_ROW_51250_1" localSheetId="3" hidden="1">'Balance Sheet'!$F$43</definedName>
    <definedName name="QB_ROW_51250_2" localSheetId="3" hidden="1">'Balance Sheet'!$F$45</definedName>
    <definedName name="QB_ROW_51250_3" localSheetId="3" hidden="1">'Balance Sheet'!$F$47</definedName>
    <definedName name="QB_ROW_51250_4" localSheetId="3" hidden="1">'Balance Sheet'!$F$48</definedName>
    <definedName name="QB_ROW_51250_5" localSheetId="3" hidden="1">'Balance Sheet'!$F$44</definedName>
    <definedName name="QB_ROW_513050" localSheetId="4" hidden="1">'P&amp;L Detail'!$F$75</definedName>
    <definedName name="QB_ROW_513050_1" localSheetId="4" hidden="1">'P&amp;L Detail'!$F$69</definedName>
    <definedName name="QB_ROW_513350" localSheetId="4" hidden="1">'P&amp;L Detail'!$F$81</definedName>
    <definedName name="QB_ROW_513350_1" localSheetId="4" hidden="1">'P&amp;L Detail'!$F$78</definedName>
    <definedName name="QB_ROW_51340" localSheetId="3" hidden="1">'Balance Sheet'!$E$42</definedName>
    <definedName name="QB_ROW_51340_1" localSheetId="3" hidden="1">'Balance Sheet'!$E$44</definedName>
    <definedName name="QB_ROW_51340_2" localSheetId="3" hidden="1">'Balance Sheet'!$E$46</definedName>
    <definedName name="QB_ROW_51340_3" localSheetId="3" hidden="1">'Balance Sheet'!$E$48</definedName>
    <definedName name="QB_ROW_51340_4" localSheetId="3" hidden="1">'Balance Sheet'!$E$49</definedName>
    <definedName name="QB_ROW_51340_5" localSheetId="3" hidden="1">'Balance Sheet'!$E$45</definedName>
    <definedName name="QB_ROW_514050" localSheetId="4" hidden="1">'P&amp;L Detail'!$F$85</definedName>
    <definedName name="QB_ROW_514050_1" localSheetId="4" hidden="1">'P&amp;L Detail'!$F$89</definedName>
    <definedName name="QB_ROW_514350" localSheetId="4" hidden="1">'P&amp;L Detail'!$F$87</definedName>
    <definedName name="QB_ROW_514350_1" localSheetId="4" hidden="1">'P&amp;L Detail'!$F$92</definedName>
    <definedName name="QB_ROW_517030" localSheetId="4" hidden="1">'P&amp;L Detail'!#REF!</definedName>
    <definedName name="QB_ROW_517030_1" localSheetId="4" hidden="1">'P&amp;L Detail'!$D$41</definedName>
    <definedName name="QB_ROW_517030_2" localSheetId="4" hidden="1">'P&amp;L Detail'!$D$42</definedName>
    <definedName name="QB_ROW_517030_3" localSheetId="4" hidden="1">'P&amp;L Detail'!$D$44</definedName>
    <definedName name="QB_ROW_517030_4" localSheetId="4" hidden="1">'P&amp;L Detail'!$D$46</definedName>
    <definedName name="QB_ROW_517030_5" localSheetId="4" hidden="1">'P&amp;L Detail'!$D$47</definedName>
    <definedName name="QB_ROW_517330" localSheetId="4" hidden="1">'P&amp;L Detail'!#REF!</definedName>
    <definedName name="QB_ROW_517330_1" localSheetId="4" hidden="1">'P&amp;L Detail'!$D$32</definedName>
    <definedName name="QB_ROW_517330_2" localSheetId="4" hidden="1">'P&amp;L Detail'!$D$34</definedName>
    <definedName name="QB_ROW_517330_3" localSheetId="4" hidden="1">'P&amp;L Detail'!$D$68</definedName>
    <definedName name="QB_ROW_517330_4" localSheetId="4" hidden="1">'P&amp;L Detail'!$D$35</definedName>
    <definedName name="QB_ROW_517330_5" localSheetId="4" hidden="1">'P&amp;L Detail'!$D$69</definedName>
    <definedName name="QB_ROW_518040" localSheetId="4" hidden="1">'P&amp;L Detail'!#REF!</definedName>
    <definedName name="QB_ROW_518040_1" localSheetId="4" hidden="1">'P&amp;L Detail'!$E$42</definedName>
    <definedName name="QB_ROW_518040_2" localSheetId="4" hidden="1">'P&amp;L Detail'!$E$43</definedName>
    <definedName name="QB_ROW_518040_3" localSheetId="4" hidden="1">'P&amp;L Detail'!$E$45</definedName>
    <definedName name="QB_ROW_518040_4" localSheetId="4" hidden="1">'P&amp;L Detail'!$E$47</definedName>
    <definedName name="QB_ROW_518040_5" localSheetId="4" hidden="1">'P&amp;L Detail'!$E$48</definedName>
    <definedName name="QB_ROW_518250" localSheetId="4" hidden="1">'P&amp;L Detail'!$F$51</definedName>
    <definedName name="QB_ROW_518250_1" localSheetId="4" hidden="1">'P&amp;L Detail'!$F$52</definedName>
    <definedName name="QB_ROW_518250_2" localSheetId="4" hidden="1">'P&amp;L Detail'!$F$53</definedName>
    <definedName name="QB_ROW_518250_3" localSheetId="4" hidden="1">'P&amp;L Detail'!$F$54</definedName>
    <definedName name="QB_ROW_518250_4" localSheetId="4" hidden="1">'P&amp;L Detail'!$F$78</definedName>
    <definedName name="QB_ROW_518340" localSheetId="4" hidden="1">'P&amp;L Detail'!#REF!</definedName>
    <definedName name="QB_ROW_518340_1" localSheetId="4" hidden="1">'P&amp;L Detail'!$E$45</definedName>
    <definedName name="QB_ROW_518340_2" localSheetId="4" hidden="1">'P&amp;L Detail'!$E$46</definedName>
    <definedName name="QB_ROW_518340_3" localSheetId="4" hidden="1">'P&amp;L Detail'!$E$48</definedName>
    <definedName name="QB_ROW_518340_4" localSheetId="4" hidden="1">'P&amp;L Detail'!$E$50</definedName>
    <definedName name="QB_ROW_518340_5" localSheetId="4" hidden="1">'P&amp;L Detail'!$E$51</definedName>
    <definedName name="QB_ROW_519040" localSheetId="4" hidden="1">'P&amp;L Detail'!$E$105</definedName>
    <definedName name="QB_ROW_519040_1" localSheetId="4" hidden="1">'P&amp;L Detail'!$E$80</definedName>
    <definedName name="QB_ROW_519040_2" localSheetId="4" hidden="1">'P&amp;L Detail'!$E$116</definedName>
    <definedName name="QB_ROW_519040_3" localSheetId="4" hidden="1">'P&amp;L Detail'!$E$49</definedName>
    <definedName name="QB_ROW_519040_4" localSheetId="4" hidden="1">'P&amp;L Detail'!$E$51</definedName>
    <definedName name="QB_ROW_519040_5" localSheetId="4" hidden="1">'P&amp;L Detail'!$E$52</definedName>
    <definedName name="QB_ROW_519340" localSheetId="4" hidden="1">'P&amp;L Detail'!$E$112</definedName>
    <definedName name="QB_ROW_519340_1" localSheetId="4" hidden="1">'P&amp;L Detail'!$E$82</definedName>
    <definedName name="QB_ROW_519340_2" localSheetId="4" hidden="1">'P&amp;L Detail'!$E$121</definedName>
    <definedName name="QB_ROW_519340_3" localSheetId="4" hidden="1">'P&amp;L Detail'!$E$52</definedName>
    <definedName name="QB_ROW_519340_4" localSheetId="4" hidden="1">'P&amp;L Detail'!$E$53</definedName>
    <definedName name="QB_ROW_519340_5" localSheetId="4" hidden="1">'P&amp;L Detail'!$E$54</definedName>
    <definedName name="QB_ROW_520040" localSheetId="4" hidden="1">'P&amp;L Detail'!#REF!</definedName>
    <definedName name="QB_ROW_520040_1" localSheetId="4" hidden="1">'P&amp;L Detail'!$E$46</definedName>
    <definedName name="QB_ROW_520040_2" localSheetId="4" hidden="1">'P&amp;L Detail'!$E$47</definedName>
    <definedName name="QB_ROW_520040_3" localSheetId="4" hidden="1">'P&amp;L Detail'!$E$49</definedName>
    <definedName name="QB_ROW_520040_4" localSheetId="4" hidden="1">'P&amp;L Detail'!$E$51</definedName>
    <definedName name="QB_ROW_520040_5" localSheetId="4" hidden="1">'P&amp;L Detail'!$E$52</definedName>
    <definedName name="QB_ROW_520340" localSheetId="4" hidden="1">'P&amp;L Detail'!#REF!</definedName>
    <definedName name="QB_ROW_520340_1" localSheetId="4" hidden="1">'P&amp;L Detail'!$E$49</definedName>
    <definedName name="QB_ROW_520340_2" localSheetId="4" hidden="1">'P&amp;L Detail'!$E$50</definedName>
    <definedName name="QB_ROW_520340_3" localSheetId="4" hidden="1">'P&amp;L Detail'!$E$52</definedName>
    <definedName name="QB_ROW_520340_4" localSheetId="4" hidden="1">'P&amp;L Detail'!$E$54</definedName>
    <definedName name="QB_ROW_520340_5" localSheetId="4" hidden="1">'P&amp;L Detail'!$E$55</definedName>
    <definedName name="QB_ROW_521040" localSheetId="4" hidden="1">'P&amp;L Detail'!#REF!</definedName>
    <definedName name="QB_ROW_521040_1" localSheetId="4" hidden="1">'P&amp;L Detail'!$E$50</definedName>
    <definedName name="QB_ROW_521040_2" localSheetId="4" hidden="1">'P&amp;L Detail'!$E$51</definedName>
    <definedName name="QB_ROW_521040_3" localSheetId="4" hidden="1">'P&amp;L Detail'!$E$53</definedName>
    <definedName name="QB_ROW_521040_4" localSheetId="4" hidden="1">'P&amp;L Detail'!$E$55</definedName>
    <definedName name="QB_ROW_521040_5" localSheetId="4" hidden="1">'P&amp;L Detail'!$E$56</definedName>
    <definedName name="QB_ROW_521340" localSheetId="4" hidden="1">'P&amp;L Detail'!#REF!</definedName>
    <definedName name="QB_ROW_521340_1" localSheetId="4" hidden="1">'P&amp;L Detail'!$E$53</definedName>
    <definedName name="QB_ROW_521340_2" localSheetId="4" hidden="1">'P&amp;L Detail'!$E$54</definedName>
    <definedName name="QB_ROW_521340_3" localSheetId="4" hidden="1">'P&amp;L Detail'!$E$56</definedName>
    <definedName name="QB_ROW_521340_4" localSheetId="4" hidden="1">'P&amp;L Detail'!$E$58</definedName>
    <definedName name="QB_ROW_521340_5" localSheetId="4" hidden="1">'P&amp;L Detail'!$E$59</definedName>
    <definedName name="QB_ROW_522040" localSheetId="4" hidden="1">'P&amp;L Detail'!#REF!</definedName>
    <definedName name="QB_ROW_522040_1" localSheetId="4" hidden="1">'P&amp;L Detail'!$E$54</definedName>
    <definedName name="QB_ROW_522040_2" localSheetId="4" hidden="1">'P&amp;L Detail'!$E$55</definedName>
    <definedName name="QB_ROW_522040_3" localSheetId="4" hidden="1">'P&amp;L Detail'!$E$57</definedName>
    <definedName name="QB_ROW_522040_4" localSheetId="4" hidden="1">'P&amp;L Detail'!$E$59</definedName>
    <definedName name="QB_ROW_522040_5" localSheetId="4" hidden="1">'P&amp;L Detail'!$E$60</definedName>
    <definedName name="QB_ROW_522250" localSheetId="4" hidden="1">'P&amp;L Detail'!#REF!</definedName>
    <definedName name="QB_ROW_522250_1" localSheetId="4" hidden="1">'P&amp;L Detail'!$F$58</definedName>
    <definedName name="QB_ROW_522250_2" localSheetId="4" hidden="1">'P&amp;L Detail'!$F$59</definedName>
    <definedName name="QB_ROW_522340" localSheetId="4" hidden="1">'P&amp;L Detail'!#REF!</definedName>
    <definedName name="QB_ROW_522340_1" localSheetId="4" hidden="1">'P&amp;L Detail'!$E$59</definedName>
    <definedName name="QB_ROW_522340_2" localSheetId="4" hidden="1">'P&amp;L Detail'!$E$60</definedName>
    <definedName name="QB_ROW_522340_3" localSheetId="4" hidden="1">'P&amp;L Detail'!$E$57</definedName>
    <definedName name="QB_ROW_522340_4" localSheetId="4" hidden="1">'P&amp;L Detail'!$E$62</definedName>
    <definedName name="QB_ROW_522340_5" localSheetId="4" hidden="1">'P&amp;L Detail'!$E$63</definedName>
    <definedName name="QB_ROW_523040" localSheetId="4" hidden="1">'P&amp;L Detail'!#REF!</definedName>
    <definedName name="QB_ROW_523040_1" localSheetId="4" hidden="1">'P&amp;L Detail'!$E$60</definedName>
    <definedName name="QB_ROW_523040_2" localSheetId="4" hidden="1">'P&amp;L Detail'!$E$61</definedName>
    <definedName name="QB_ROW_523040_3" localSheetId="4" hidden="1">'P&amp;L Detail'!$E$58</definedName>
    <definedName name="QB_ROW_523040_4" localSheetId="4" hidden="1">'P&amp;L Detail'!$E$63</definedName>
    <definedName name="QB_ROW_523040_5" localSheetId="4" hidden="1">'P&amp;L Detail'!$E$64</definedName>
    <definedName name="QB_ROW_523250" localSheetId="4" hidden="1">'P&amp;L Detail'!$F$55</definedName>
    <definedName name="QB_ROW_523250_1" localSheetId="4" hidden="1">'P&amp;L Detail'!$F$67</definedName>
    <definedName name="QB_ROW_523340" localSheetId="4" hidden="1">'P&amp;L Detail'!#REF!</definedName>
    <definedName name="QB_ROW_523340_1" localSheetId="4" hidden="1">'P&amp;L Detail'!$E$64</definedName>
    <definedName name="QB_ROW_523340_2" localSheetId="4" hidden="1">'P&amp;L Detail'!$E$65</definedName>
    <definedName name="QB_ROW_523340_3" localSheetId="4" hidden="1">'P&amp;L Detail'!$E$63</definedName>
    <definedName name="QB_ROW_523340_4" localSheetId="4" hidden="1">'P&amp;L Detail'!$E$60</definedName>
    <definedName name="QB_ROW_523340_5" localSheetId="4" hidden="1">'P&amp;L Detail'!$E$66</definedName>
    <definedName name="QB_ROW_524040" localSheetId="4" hidden="1">'P&amp;L Detail'!$E$65</definedName>
    <definedName name="QB_ROW_524040_1" localSheetId="4" hidden="1">'P&amp;L Detail'!$E$66</definedName>
    <definedName name="QB_ROW_524040_2" localSheetId="4" hidden="1">'P&amp;L Detail'!$E$67</definedName>
    <definedName name="QB_ROW_524040_3" localSheetId="4" hidden="1">'P&amp;L Detail'!$E$69</definedName>
    <definedName name="QB_ROW_524040_4" localSheetId="4" hidden="1">'P&amp;L Detail'!$E$175</definedName>
    <definedName name="QB_ROW_524040_5" localSheetId="4" hidden="1">'P&amp;L Detail'!$E$57</definedName>
    <definedName name="QB_ROW_524250" localSheetId="4" hidden="1">'P&amp;L Detail'!$F$68</definedName>
    <definedName name="QB_ROW_524250_1" localSheetId="4" hidden="1">'P&amp;L Detail'!$F$69</definedName>
    <definedName name="QB_ROW_524250_2" localSheetId="4" hidden="1">'P&amp;L Detail'!$F$71</definedName>
    <definedName name="QB_ROW_524340" localSheetId="4" hidden="1">'P&amp;L Detail'!$E$67</definedName>
    <definedName name="QB_ROW_524340_1" localSheetId="4" hidden="1">'P&amp;L Detail'!$E$68</definedName>
    <definedName name="QB_ROW_524340_2" localSheetId="4" hidden="1">'P&amp;L Detail'!$E$64</definedName>
    <definedName name="QB_ROW_524340_3" localSheetId="4" hidden="1">'P&amp;L Detail'!$E$69</definedName>
    <definedName name="QB_ROW_524340_4" localSheetId="4" hidden="1">'P&amp;L Detail'!$E$70</definedName>
    <definedName name="QB_ROW_524340_5" localSheetId="4" hidden="1">'P&amp;L Detail'!$E$72</definedName>
    <definedName name="QB_ROW_525030" localSheetId="4" hidden="1">'P&amp;L Detail'!#REF!</definedName>
    <definedName name="QB_ROW_525030_1" localSheetId="4" hidden="1">'P&amp;L Detail'!$D$33</definedName>
    <definedName name="QB_ROW_525030_2" localSheetId="4" hidden="1">'P&amp;L Detail'!$D$35</definedName>
    <definedName name="QB_ROW_525030_3" localSheetId="4" hidden="1">'P&amp;L Detail'!$D$69</definedName>
    <definedName name="QB_ROW_525030_4" localSheetId="4" hidden="1">'P&amp;L Detail'!$D$36</definedName>
    <definedName name="QB_ROW_525030_5" localSheetId="4" hidden="1">'P&amp;L Detail'!$D$70</definedName>
    <definedName name="QB_ROW_525330" localSheetId="4" hidden="1">'P&amp;L Detail'!#REF!</definedName>
    <definedName name="QB_ROW_525330_1" localSheetId="4" hidden="1">'P&amp;L Detail'!$D$72</definedName>
    <definedName name="QB_ROW_525330_2" localSheetId="4" hidden="1">'P&amp;L Detail'!$D$75</definedName>
    <definedName name="QB_ROW_525330_3" localSheetId="4" hidden="1">'P&amp;L Detail'!$D$181</definedName>
    <definedName name="QB_ROW_525330_4" localSheetId="4" hidden="1">'P&amp;L Detail'!$D$76</definedName>
    <definedName name="QB_ROW_525330_5" localSheetId="4" hidden="1">'P&amp;L Detail'!$D$183</definedName>
    <definedName name="QB_ROW_526040" localSheetId="4" hidden="1">'P&amp;L Detail'!#REF!</definedName>
    <definedName name="QB_ROW_526040_1" localSheetId="4" hidden="1">'P&amp;L Detail'!$E$34</definedName>
    <definedName name="QB_ROW_526040_2" localSheetId="4" hidden="1">'P&amp;L Detail'!$E$36</definedName>
    <definedName name="QB_ROW_526040_3" localSheetId="4" hidden="1">'P&amp;L Detail'!$E$70</definedName>
    <definedName name="QB_ROW_526040_4" localSheetId="4" hidden="1">'P&amp;L Detail'!$E$37</definedName>
    <definedName name="QB_ROW_526040_5" localSheetId="4" hidden="1">'P&amp;L Detail'!$E$71</definedName>
    <definedName name="QB_ROW_526250" localSheetId="4" hidden="1">'P&amp;L Detail'!$F$114</definedName>
    <definedName name="QB_ROW_526340" localSheetId="4" hidden="1">'P&amp;L Detail'!#REF!</definedName>
    <definedName name="QB_ROW_526340_1" localSheetId="4" hidden="1">'P&amp;L Detail'!$E$43</definedName>
    <definedName name="QB_ROW_526340_2" localSheetId="4" hidden="1">'P&amp;L Detail'!$E$45</definedName>
    <definedName name="QB_ROW_526340_3" localSheetId="4" hidden="1">'P&amp;L Detail'!$E$106</definedName>
    <definedName name="QB_ROW_526340_4" localSheetId="4" hidden="1">'P&amp;L Detail'!$E$46</definedName>
    <definedName name="QB_ROW_526340_5" localSheetId="4" hidden="1">'P&amp;L Detail'!$E$108</definedName>
    <definedName name="QB_ROW_527050" localSheetId="4" hidden="1">'P&amp;L Detail'!#REF!</definedName>
    <definedName name="QB_ROW_527050_1" localSheetId="4" hidden="1">'P&amp;L Detail'!$F$71</definedName>
    <definedName name="QB_ROW_527050_2" localSheetId="4" hidden="1">'P&amp;L Detail'!$F$72</definedName>
    <definedName name="QB_ROW_527050_3" localSheetId="4" hidden="1">'P&amp;L Detail'!$F$67</definedName>
    <definedName name="QB_ROW_527050_4" localSheetId="4" hidden="1">'P&amp;L Detail'!$F$64</definedName>
    <definedName name="QB_ROW_527050_5" localSheetId="4" hidden="1">'P&amp;L Detail'!$F$68</definedName>
    <definedName name="QB_ROW_527260" localSheetId="4" hidden="1">'P&amp;L Detail'!$G$80</definedName>
    <definedName name="QB_ROW_527260_1" localSheetId="4" hidden="1">'P&amp;L Detail'!$G$71</definedName>
    <definedName name="QB_ROW_527260_2" localSheetId="4" hidden="1">'P&amp;L Detail'!$G$73</definedName>
    <definedName name="QB_ROW_527260_3" localSheetId="4" hidden="1">'P&amp;L Detail'!$G$74</definedName>
    <definedName name="QB_ROW_527260_4" localSheetId="4" hidden="1">'P&amp;L Detail'!$G$83</definedName>
    <definedName name="QB_ROW_527260_5" localSheetId="4" hidden="1">'P&amp;L Detail'!$G$57</definedName>
    <definedName name="QB_ROW_527350" localSheetId="4" hidden="1">'P&amp;L Detail'!#REF!</definedName>
    <definedName name="QB_ROW_527350_1" localSheetId="4" hidden="1">'P&amp;L Detail'!$F$35</definedName>
    <definedName name="QB_ROW_527350_2" localSheetId="4" hidden="1">'P&amp;L Detail'!$F$37</definedName>
    <definedName name="QB_ROW_527350_3" localSheetId="4" hidden="1">'P&amp;L Detail'!$F$79</definedName>
    <definedName name="QB_ROW_527350_4" localSheetId="4" hidden="1">'P&amp;L Detail'!$F$38</definedName>
    <definedName name="QB_ROW_527350_5" localSheetId="4" hidden="1">'P&amp;L Detail'!$F$81</definedName>
    <definedName name="QB_ROW_528050" localSheetId="4" hidden="1">'P&amp;L Detail'!#REF!</definedName>
    <definedName name="QB_ROW_528050_1" localSheetId="4" hidden="1">'P&amp;L Detail'!$F$80</definedName>
    <definedName name="QB_ROW_528050_2" localSheetId="4" hidden="1">'P&amp;L Detail'!$F$82</definedName>
    <definedName name="QB_ROW_528050_3" localSheetId="4" hidden="1">'P&amp;L Detail'!$F$72</definedName>
    <definedName name="QB_ROW_528050_4" localSheetId="4" hidden="1">'P&amp;L Detail'!$F$73</definedName>
    <definedName name="QB_ROW_528050_5" localSheetId="4" hidden="1">'P&amp;L Detail'!$F$69</definedName>
    <definedName name="QB_ROW_528260" localSheetId="4" hidden="1">'P&amp;L Detail'!$G$86</definedName>
    <definedName name="QB_ROW_528260_1" localSheetId="4" hidden="1">'P&amp;L Detail'!$G$88</definedName>
    <definedName name="QB_ROW_528260_2" localSheetId="4" hidden="1">'P&amp;L Detail'!$G$89</definedName>
    <definedName name="QB_ROW_528260_3" localSheetId="4" hidden="1">'P&amp;L Detail'!$G$92</definedName>
    <definedName name="QB_ROW_528350" localSheetId="4" hidden="1">'P&amp;L Detail'!#REF!</definedName>
    <definedName name="QB_ROW_528350_1" localSheetId="4" hidden="1">'P&amp;L Detail'!$F$36</definedName>
    <definedName name="QB_ROW_528350_2" localSheetId="4" hidden="1">'P&amp;L Detail'!$F$38</definedName>
    <definedName name="QB_ROW_528350_3" localSheetId="4" hidden="1">'P&amp;L Detail'!$F$87</definedName>
    <definedName name="QB_ROW_528350_4" localSheetId="4" hidden="1">'P&amp;L Detail'!$F$39</definedName>
    <definedName name="QB_ROW_528350_5" localSheetId="4" hidden="1">'P&amp;L Detail'!$F$89</definedName>
    <definedName name="QB_ROW_529050" localSheetId="4" hidden="1">'P&amp;L Detail'!#REF!</definedName>
    <definedName name="QB_ROW_529050_1" localSheetId="4" hidden="1">'P&amp;L Detail'!$F$88</definedName>
    <definedName name="QB_ROW_529050_2" localSheetId="4" hidden="1">'P&amp;L Detail'!$F$90</definedName>
    <definedName name="QB_ROW_529050_3" localSheetId="4" hidden="1">'P&amp;L Detail'!$F$76</definedName>
    <definedName name="QB_ROW_529050_4" localSheetId="4" hidden="1">'P&amp;L Detail'!$F$77</definedName>
    <definedName name="QB_ROW_529050_5" localSheetId="4" hidden="1">'P&amp;L Detail'!$F$74</definedName>
    <definedName name="QB_ROW_529260" localSheetId="4" hidden="1">'P&amp;L Detail'!$G$93</definedName>
    <definedName name="QB_ROW_529260_1" localSheetId="4" hidden="1">'P&amp;L Detail'!$G$95</definedName>
    <definedName name="QB_ROW_529260_2" localSheetId="4" hidden="1">'P&amp;L Detail'!$G$96</definedName>
    <definedName name="QB_ROW_529260_3" localSheetId="4" hidden="1">'P&amp;L Detail'!$G$99</definedName>
    <definedName name="QB_ROW_529260_4" localSheetId="4" hidden="1">'P&amp;L Detail'!$G$88</definedName>
    <definedName name="QB_ROW_529260_5" localSheetId="4" hidden="1">'P&amp;L Detail'!$G$49</definedName>
    <definedName name="QB_ROW_529350" localSheetId="4" hidden="1">'P&amp;L Detail'!#REF!</definedName>
    <definedName name="QB_ROW_529350_1" localSheetId="4" hidden="1">'P&amp;L Detail'!$F$37</definedName>
    <definedName name="QB_ROW_529350_2" localSheetId="4" hidden="1">'P&amp;L Detail'!$F$39</definedName>
    <definedName name="QB_ROW_529350_3" localSheetId="4" hidden="1">'P&amp;L Detail'!$F$90</definedName>
    <definedName name="QB_ROW_529350_4" localSheetId="4" hidden="1">'P&amp;L Detail'!$F$40</definedName>
    <definedName name="QB_ROW_529350_5" localSheetId="4" hidden="1">'P&amp;L Detail'!$F$92</definedName>
    <definedName name="QB_ROW_530050" localSheetId="4" hidden="1">'P&amp;L Detail'!#REF!</definedName>
    <definedName name="QB_ROW_530050_1" localSheetId="4" hidden="1">'P&amp;L Detail'!$F$91</definedName>
    <definedName name="QB_ROW_530050_2" localSheetId="4" hidden="1">'P&amp;L Detail'!$F$93</definedName>
    <definedName name="QB_ROW_530050_3" localSheetId="4" hidden="1">'P&amp;L Detail'!$F$79</definedName>
    <definedName name="QB_ROW_530050_4" localSheetId="4" hidden="1">'P&amp;L Detail'!$F$80</definedName>
    <definedName name="QB_ROW_530050_5" localSheetId="4" hidden="1">'P&amp;L Detail'!$F$77</definedName>
    <definedName name="QB_ROW_530260" localSheetId="4" hidden="1">'P&amp;L Detail'!$G$97</definedName>
    <definedName name="QB_ROW_530260_1" localSheetId="4" hidden="1">'P&amp;L Detail'!$G$99</definedName>
    <definedName name="QB_ROW_530260_2" localSheetId="4" hidden="1">'P&amp;L Detail'!$G$100</definedName>
    <definedName name="QB_ROW_530260_3" localSheetId="4" hidden="1">'P&amp;L Detail'!$G$103</definedName>
    <definedName name="QB_ROW_530260_4" localSheetId="4" hidden="1">'P&amp;L Detail'!$G$92</definedName>
    <definedName name="QB_ROW_530260_5" localSheetId="4" hidden="1">'P&amp;L Detail'!$G$53</definedName>
    <definedName name="QB_ROW_530350" localSheetId="4" hidden="1">'P&amp;L Detail'!#REF!</definedName>
    <definedName name="QB_ROW_530350_1" localSheetId="4" hidden="1">'P&amp;L Detail'!$F$38</definedName>
    <definedName name="QB_ROW_530350_2" localSheetId="4" hidden="1">'P&amp;L Detail'!$F$40</definedName>
    <definedName name="QB_ROW_530350_3" localSheetId="4" hidden="1">'P&amp;L Detail'!$F$93</definedName>
    <definedName name="QB_ROW_530350_4" localSheetId="4" hidden="1">'P&amp;L Detail'!$F$41</definedName>
    <definedName name="QB_ROW_530350_5" localSheetId="4" hidden="1">'P&amp;L Detail'!$F$95</definedName>
    <definedName name="QB_ROW_531050" localSheetId="4" hidden="1">'P&amp;L Detail'!#REF!</definedName>
    <definedName name="QB_ROW_531050_1" localSheetId="4" hidden="1">'P&amp;L Detail'!$F$94</definedName>
    <definedName name="QB_ROW_531050_2" localSheetId="4" hidden="1">'P&amp;L Detail'!$F$96</definedName>
    <definedName name="QB_ROW_531050_3" localSheetId="4" hidden="1">'P&amp;L Detail'!$F$80</definedName>
    <definedName name="QB_ROW_531050_4" localSheetId="4" hidden="1">'P&amp;L Detail'!$F$86</definedName>
    <definedName name="QB_ROW_531050_5" localSheetId="4" hidden="1">'P&amp;L Detail'!$F$87</definedName>
    <definedName name="QB_ROW_5311" localSheetId="3" hidden="1">'Balance Sheet'!$B$27</definedName>
    <definedName name="QB_ROW_5311_1" localSheetId="3" hidden="1">'Balance Sheet'!$B$30</definedName>
    <definedName name="QB_ROW_5311_2" localSheetId="3" hidden="1">'Balance Sheet'!$B$31</definedName>
    <definedName name="QB_ROW_5311_3" localSheetId="3" hidden="1">'Balance Sheet'!$B$28</definedName>
    <definedName name="QB_ROW_5311_4" localSheetId="3" hidden="1">'Balance Sheet'!$B$29</definedName>
    <definedName name="QB_ROW_5311_5" localSheetId="3" hidden="1">'Balance Sheet'!$B$26</definedName>
    <definedName name="QB_ROW_531350" localSheetId="4" hidden="1">'P&amp;L Detail'!#REF!</definedName>
    <definedName name="QB_ROW_531350_1" localSheetId="4" hidden="1">'P&amp;L Detail'!$F$39</definedName>
    <definedName name="QB_ROW_531350_2" localSheetId="4" hidden="1">'P&amp;L Detail'!$F$41</definedName>
    <definedName name="QB_ROW_531350_3" localSheetId="4" hidden="1">'P&amp;L Detail'!$F$96</definedName>
    <definedName name="QB_ROW_531350_4" localSheetId="4" hidden="1">'P&amp;L Detail'!$F$42</definedName>
    <definedName name="QB_ROW_531350_5" localSheetId="4" hidden="1">'P&amp;L Detail'!$F$98</definedName>
    <definedName name="QB_ROW_532050" localSheetId="4" hidden="1">'P&amp;L Detail'!#REF!</definedName>
    <definedName name="QB_ROW_532050_1" localSheetId="4" hidden="1">'P&amp;L Detail'!$F$97</definedName>
    <definedName name="QB_ROW_532050_2" localSheetId="4" hidden="1">'P&amp;L Detail'!$F$99</definedName>
    <definedName name="QB_ROW_532050_3" localSheetId="4" hidden="1">'P&amp;L Detail'!$F$82</definedName>
    <definedName name="QB_ROW_532050_4" localSheetId="4" hidden="1">'P&amp;L Detail'!$F$83</definedName>
    <definedName name="QB_ROW_532050_5" localSheetId="4" hidden="1">'P&amp;L Detail'!$F$89</definedName>
    <definedName name="QB_ROW_532260" localSheetId="4" hidden="1">'P&amp;L Detail'!$G$104</definedName>
    <definedName name="QB_ROW_532260_1" localSheetId="4" hidden="1">'P&amp;L Detail'!$G$106</definedName>
    <definedName name="QB_ROW_532260_2" localSheetId="4" hidden="1">'P&amp;L Detail'!$G$107</definedName>
    <definedName name="QB_ROW_532260_3" localSheetId="4" hidden="1">'P&amp;L Detail'!$G$110</definedName>
    <definedName name="QB_ROW_532260_4" localSheetId="4" hidden="1">'P&amp;L Detail'!$G$96</definedName>
    <definedName name="QB_ROW_532260_5" localSheetId="4" hidden="1">'P&amp;L Detail'!$G$57</definedName>
    <definedName name="QB_ROW_532350" localSheetId="4" hidden="1">'P&amp;L Detail'!#REF!</definedName>
    <definedName name="QB_ROW_532350_1" localSheetId="4" hidden="1">'P&amp;L Detail'!$F$40</definedName>
    <definedName name="QB_ROW_532350_2" localSheetId="4" hidden="1">'P&amp;L Detail'!$F$42</definedName>
    <definedName name="QB_ROW_532350_3" localSheetId="4" hidden="1">'P&amp;L Detail'!$F$99</definedName>
    <definedName name="QB_ROW_532350_4" localSheetId="4" hidden="1">'P&amp;L Detail'!$F$43</definedName>
    <definedName name="QB_ROW_532350_5" localSheetId="4" hidden="1">'P&amp;L Detail'!$F$101</definedName>
    <definedName name="QB_ROW_533050" localSheetId="4" hidden="1">'P&amp;L Detail'!#REF!</definedName>
    <definedName name="QB_ROW_533050_1" localSheetId="4" hidden="1">'P&amp;L Detail'!$F$100</definedName>
    <definedName name="QB_ROW_533050_2" localSheetId="4" hidden="1">'P&amp;L Detail'!$F$102</definedName>
    <definedName name="QB_ROW_533050_3" localSheetId="4" hidden="1">'P&amp;L Detail'!$F$85</definedName>
    <definedName name="QB_ROW_533050_4" localSheetId="4" hidden="1">'P&amp;L Detail'!$F$86</definedName>
    <definedName name="QB_ROW_533050_5" localSheetId="4" hidden="1">'P&amp;L Detail'!$F$92</definedName>
    <definedName name="QB_ROW_533260" localSheetId="4" hidden="1">'P&amp;L Detail'!$G$94</definedName>
    <definedName name="QB_ROW_533260_1" localSheetId="4" hidden="1">'P&amp;L Detail'!$G$95</definedName>
    <definedName name="QB_ROW_533260_2" localSheetId="4" hidden="1">'P&amp;L Detail'!$G$104</definedName>
    <definedName name="QB_ROW_533260_3" localSheetId="4" hidden="1">'P&amp;L Detail'!$G$108</definedName>
    <definedName name="QB_ROW_533260_4" localSheetId="4" hidden="1">'P&amp;L Detail'!$G$112</definedName>
    <definedName name="QB_ROW_533260_5" localSheetId="4" hidden="1">'P&amp;L Detail'!$G$113</definedName>
    <definedName name="QB_ROW_533350" localSheetId="4" hidden="1">'P&amp;L Detail'!#REF!</definedName>
    <definedName name="QB_ROW_533350_1" localSheetId="4" hidden="1">'P&amp;L Detail'!$F$41</definedName>
    <definedName name="QB_ROW_533350_2" localSheetId="4" hidden="1">'P&amp;L Detail'!$F$43</definedName>
    <definedName name="QB_ROW_533350_3" localSheetId="4" hidden="1">'P&amp;L Detail'!$F$102</definedName>
    <definedName name="QB_ROW_533350_4" localSheetId="4" hidden="1">'P&amp;L Detail'!$F$44</definedName>
    <definedName name="QB_ROW_533350_5" localSheetId="4" hidden="1">'P&amp;L Detail'!$F$104</definedName>
    <definedName name="QB_ROW_534050" localSheetId="4" hidden="1">'P&amp;L Detail'!#REF!</definedName>
    <definedName name="QB_ROW_534050_1" localSheetId="4" hidden="1">'P&amp;L Detail'!$F$103</definedName>
    <definedName name="QB_ROW_534050_2" localSheetId="4" hidden="1">'P&amp;L Detail'!$F$105</definedName>
    <definedName name="QB_ROW_534050_3" localSheetId="4" hidden="1">'P&amp;L Detail'!$F$88</definedName>
    <definedName name="QB_ROW_534050_4" localSheetId="4" hidden="1">'P&amp;L Detail'!$F$89</definedName>
    <definedName name="QB_ROW_534050_5" localSheetId="4" hidden="1">'P&amp;L Detail'!$F$96</definedName>
    <definedName name="QB_ROW_534260" localSheetId="4" hidden="1">'P&amp;L Detail'!$G$99</definedName>
    <definedName name="QB_ROW_534260_1" localSheetId="4" hidden="1">'P&amp;L Detail'!$G$108</definedName>
    <definedName name="QB_ROW_534260_2" localSheetId="4" hidden="1">'P&amp;L Detail'!$G$112</definedName>
    <definedName name="QB_ROW_534260_3" localSheetId="4" hidden="1">'P&amp;L Detail'!$G$81</definedName>
    <definedName name="QB_ROW_534260_4" localSheetId="4" hidden="1">'P&amp;L Detail'!$G$90</definedName>
    <definedName name="QB_ROW_534260_5" localSheetId="4" hidden="1">'P&amp;L Detail'!$G$116</definedName>
    <definedName name="QB_ROW_534350" localSheetId="4" hidden="1">'P&amp;L Detail'!#REF!</definedName>
    <definedName name="QB_ROW_534350_1" localSheetId="4" hidden="1">'P&amp;L Detail'!$F$42</definedName>
    <definedName name="QB_ROW_534350_2" localSheetId="4" hidden="1">'P&amp;L Detail'!$F$44</definedName>
    <definedName name="QB_ROW_534350_3" localSheetId="4" hidden="1">'P&amp;L Detail'!$F$105</definedName>
    <definedName name="QB_ROW_534350_4" localSheetId="4" hidden="1">'P&amp;L Detail'!$F$45</definedName>
    <definedName name="QB_ROW_534350_5" localSheetId="4" hidden="1">'P&amp;L Detail'!$F$107</definedName>
    <definedName name="QB_ROW_535040" localSheetId="4" hidden="1">'P&amp;L Detail'!#REF!</definedName>
    <definedName name="QB_ROW_535040_1" localSheetId="4" hidden="1">'P&amp;L Detail'!$E$44</definedName>
    <definedName name="QB_ROW_535040_2" localSheetId="4" hidden="1">'P&amp;L Detail'!$E$46</definedName>
    <definedName name="QB_ROW_535040_3" localSheetId="4" hidden="1">'P&amp;L Detail'!$E$107</definedName>
    <definedName name="QB_ROW_535040_4" localSheetId="4" hidden="1">'P&amp;L Detail'!$E$47</definedName>
    <definedName name="QB_ROW_535040_5" localSheetId="4" hidden="1">'P&amp;L Detail'!$E$109</definedName>
    <definedName name="QB_ROW_535340" localSheetId="4" hidden="1">'P&amp;L Detail'!#REF!</definedName>
    <definedName name="QB_ROW_535340_1" localSheetId="4" hidden="1">'P&amp;L Detail'!$E$52</definedName>
    <definedName name="QB_ROW_535340_2" localSheetId="4" hidden="1">'P&amp;L Detail'!$E$54</definedName>
    <definedName name="QB_ROW_535340_3" localSheetId="4" hidden="1">'P&amp;L Detail'!$E$129</definedName>
    <definedName name="QB_ROW_535340_4" localSheetId="4" hidden="1">'P&amp;L Detail'!$E$55</definedName>
    <definedName name="QB_ROW_535340_5" localSheetId="4" hidden="1">'P&amp;L Detail'!$E$131</definedName>
    <definedName name="QB_ROW_536050" localSheetId="4" hidden="1">'P&amp;L Detail'!#REF!</definedName>
    <definedName name="QB_ROW_536050_1" localSheetId="4" hidden="1">'P&amp;L Detail'!$F$108</definedName>
    <definedName name="QB_ROW_536050_2" localSheetId="4" hidden="1">'P&amp;L Detail'!$F$110</definedName>
    <definedName name="QB_ROW_536050_3" localSheetId="4" hidden="1">'P&amp;L Detail'!$F$93</definedName>
    <definedName name="QB_ROW_536050_4" localSheetId="4" hidden="1">'P&amp;L Detail'!$F$94</definedName>
    <definedName name="QB_ROW_536050_5" localSheetId="4" hidden="1">'P&amp;L Detail'!$F$101</definedName>
    <definedName name="QB_ROW_536260" localSheetId="4" hidden="1">'P&amp;L Detail'!#REF!</definedName>
    <definedName name="QB_ROW_536260_1" localSheetId="4" hidden="1">'P&amp;L Detail'!$G$72</definedName>
    <definedName name="QB_ROW_536260_2" localSheetId="4" hidden="1">'P&amp;L Detail'!$G$87</definedName>
    <definedName name="QB_ROW_536260_3" localSheetId="4" hidden="1">'P&amp;L Detail'!$G$96</definedName>
    <definedName name="QB_ROW_536260_4" localSheetId="4" hidden="1">'P&amp;L Detail'!$G$119</definedName>
    <definedName name="QB_ROW_536260_5" localSheetId="4" hidden="1">'P&amp;L Detail'!$G$122</definedName>
    <definedName name="QB_ROW_536350" localSheetId="4" hidden="1">'P&amp;L Detail'!#REF!</definedName>
    <definedName name="QB_ROW_536350_1" localSheetId="4" hidden="1">'P&amp;L Detail'!$F$45</definedName>
    <definedName name="QB_ROW_536350_2" localSheetId="4" hidden="1">'P&amp;L Detail'!$F$47</definedName>
    <definedName name="QB_ROW_536350_3" localSheetId="4" hidden="1">'P&amp;L Detail'!$F$110</definedName>
    <definedName name="QB_ROW_536350_4" localSheetId="4" hidden="1">'P&amp;L Detail'!$F$48</definedName>
    <definedName name="QB_ROW_536350_5" localSheetId="4" hidden="1">'P&amp;L Detail'!$F$112</definedName>
    <definedName name="QB_ROW_537050" localSheetId="4" hidden="1">'P&amp;L Detail'!#REF!</definedName>
    <definedName name="QB_ROW_537050_1" localSheetId="4" hidden="1">'P&amp;L Detail'!$F$111</definedName>
    <definedName name="QB_ROW_537050_2" localSheetId="4" hidden="1">'P&amp;L Detail'!$F$113</definedName>
    <definedName name="QB_ROW_537050_3" localSheetId="4" hidden="1">'P&amp;L Detail'!$F$96</definedName>
    <definedName name="QB_ROW_537050_4" localSheetId="4" hidden="1">'P&amp;L Detail'!$F$97</definedName>
    <definedName name="QB_ROW_537050_5" localSheetId="4" hidden="1">'P&amp;L Detail'!$F$104</definedName>
    <definedName name="QB_ROW_537260" localSheetId="4" hidden="1">'P&amp;L Detail'!$G$108</definedName>
    <definedName name="QB_ROW_537260_1" localSheetId="4" hidden="1">'P&amp;L Detail'!$G$118</definedName>
    <definedName name="QB_ROW_537260_2" localSheetId="4" hidden="1">'P&amp;L Detail'!$G$122</definedName>
    <definedName name="QB_ROW_537260_3" localSheetId="4" hidden="1">'P&amp;L Detail'!$G$76</definedName>
    <definedName name="QB_ROW_537260_4" localSheetId="4" hidden="1">'P&amp;L Detail'!$G$91</definedName>
    <definedName name="QB_ROW_537260_5" localSheetId="4" hidden="1">'P&amp;L Detail'!$G$100</definedName>
    <definedName name="QB_ROW_537350" localSheetId="4" hidden="1">'P&amp;L Detail'!#REF!</definedName>
    <definedName name="QB_ROW_537350_1" localSheetId="4" hidden="1">'P&amp;L Detail'!$F$46</definedName>
    <definedName name="QB_ROW_537350_2" localSheetId="4" hidden="1">'P&amp;L Detail'!$F$48</definedName>
    <definedName name="QB_ROW_537350_3" localSheetId="4" hidden="1">'P&amp;L Detail'!$F$113</definedName>
    <definedName name="QB_ROW_537350_4" localSheetId="4" hidden="1">'P&amp;L Detail'!$F$49</definedName>
    <definedName name="QB_ROW_537350_5" localSheetId="4" hidden="1">'P&amp;L Detail'!$F$115</definedName>
    <definedName name="QB_ROW_538050" localSheetId="4" hidden="1">'P&amp;L Detail'!#REF!</definedName>
    <definedName name="QB_ROW_538050_1" localSheetId="4" hidden="1">'P&amp;L Detail'!$F$114</definedName>
    <definedName name="QB_ROW_538050_2" localSheetId="4" hidden="1">'P&amp;L Detail'!$F$116</definedName>
    <definedName name="QB_ROW_538050_3" localSheetId="4" hidden="1">'P&amp;L Detail'!$F$99</definedName>
    <definedName name="QB_ROW_538050_4" localSheetId="4" hidden="1">'P&amp;L Detail'!$F$100</definedName>
    <definedName name="QB_ROW_538050_5" localSheetId="4" hidden="1">'P&amp;L Detail'!$F$107</definedName>
    <definedName name="QB_ROW_538260" localSheetId="4" hidden="1">'P&amp;L Detail'!$G$127</definedName>
    <definedName name="QB_ROW_538260_1" localSheetId="4" hidden="1">'P&amp;L Detail'!$G$131</definedName>
    <definedName name="QB_ROW_538260_2" localSheetId="4" hidden="1">'P&amp;L Detail'!$G$132</definedName>
    <definedName name="QB_ROW_538260_3" localSheetId="4" hidden="1">'P&amp;L Detail'!$G$135</definedName>
    <definedName name="QB_ROW_538260_4" localSheetId="4" hidden="1">'P&amp;L Detail'!$G$120</definedName>
    <definedName name="QB_ROW_538260_5" localSheetId="4" hidden="1">'P&amp;L Detail'!$G$81</definedName>
    <definedName name="QB_ROW_538350" localSheetId="4" hidden="1">'P&amp;L Detail'!#REF!</definedName>
    <definedName name="QB_ROW_538350_1" localSheetId="4" hidden="1">'P&amp;L Detail'!$F$47</definedName>
    <definedName name="QB_ROW_538350_2" localSheetId="4" hidden="1">'P&amp;L Detail'!$F$49</definedName>
    <definedName name="QB_ROW_538350_3" localSheetId="4" hidden="1">'P&amp;L Detail'!$F$116</definedName>
    <definedName name="QB_ROW_538350_4" localSheetId="4" hidden="1">'P&amp;L Detail'!$F$50</definedName>
    <definedName name="QB_ROW_538350_5" localSheetId="4" hidden="1">'P&amp;L Detail'!$F$118</definedName>
    <definedName name="QB_ROW_539050" localSheetId="4" hidden="1">'P&amp;L Detail'!#REF!</definedName>
    <definedName name="QB_ROW_539050_1" localSheetId="4" hidden="1">'P&amp;L Detail'!$F$117</definedName>
    <definedName name="QB_ROW_539050_2" localSheetId="4" hidden="1">'P&amp;L Detail'!$F$119</definedName>
    <definedName name="QB_ROW_539050_3" localSheetId="4" hidden="1">'P&amp;L Detail'!$F$102</definedName>
    <definedName name="QB_ROW_539050_4" localSheetId="4" hidden="1">'P&amp;L Detail'!$F$103</definedName>
    <definedName name="QB_ROW_539050_5" localSheetId="4" hidden="1">'P&amp;L Detail'!$F$110</definedName>
    <definedName name="QB_ROW_539260" localSheetId="4" hidden="1">'P&amp;L Detail'!$G$130</definedName>
    <definedName name="QB_ROW_539260_1" localSheetId="4" hidden="1">'P&amp;L Detail'!$G$131</definedName>
    <definedName name="QB_ROW_539260_2" localSheetId="4" hidden="1">'P&amp;L Detail'!$G$135</definedName>
    <definedName name="QB_ROW_539260_3" localSheetId="4" hidden="1">'P&amp;L Detail'!$G$136</definedName>
    <definedName name="QB_ROW_539260_4" localSheetId="4" hidden="1">'P&amp;L Detail'!$G$139</definedName>
    <definedName name="QB_ROW_539260_5" localSheetId="4" hidden="1">'P&amp;L Detail'!$G$124</definedName>
    <definedName name="QB_ROW_539350" localSheetId="4" hidden="1">'P&amp;L Detail'!#REF!</definedName>
    <definedName name="QB_ROW_539350_1" localSheetId="4" hidden="1">'P&amp;L Detail'!$F$48</definedName>
    <definedName name="QB_ROW_539350_2" localSheetId="4" hidden="1">'P&amp;L Detail'!$F$50</definedName>
    <definedName name="QB_ROW_539350_3" localSheetId="4" hidden="1">'P&amp;L Detail'!$F$119</definedName>
    <definedName name="QB_ROW_539350_4" localSheetId="4" hidden="1">'P&amp;L Detail'!$F$51</definedName>
    <definedName name="QB_ROW_539350_5" localSheetId="4" hidden="1">'P&amp;L Detail'!$F$121</definedName>
    <definedName name="QB_ROW_540050" localSheetId="4" hidden="1">'P&amp;L Detail'!#REF!</definedName>
    <definedName name="QB_ROW_540050_1" localSheetId="4" hidden="1">'P&amp;L Detail'!$F$120</definedName>
    <definedName name="QB_ROW_540050_2" localSheetId="4" hidden="1">'P&amp;L Detail'!$F$122</definedName>
    <definedName name="QB_ROW_540050_3" localSheetId="4" hidden="1">'P&amp;L Detail'!$F$105</definedName>
    <definedName name="QB_ROW_540050_4" localSheetId="4" hidden="1">'P&amp;L Detail'!$F$106</definedName>
    <definedName name="QB_ROW_540050_5" localSheetId="4" hidden="1">'P&amp;L Detail'!$F$113</definedName>
    <definedName name="QB_ROW_540260" localSheetId="4" hidden="1">'P&amp;L Detail'!$G$107</definedName>
    <definedName name="QB_ROW_540260_1" localSheetId="4" hidden="1">'P&amp;L Detail'!$G$108</definedName>
    <definedName name="QB_ROW_540260_2" localSheetId="4" hidden="1">'P&amp;L Detail'!$G$115</definedName>
    <definedName name="QB_ROW_540260_3" localSheetId="4" hidden="1">'P&amp;L Detail'!$G$118</definedName>
    <definedName name="QB_ROW_540260_4" localSheetId="4" hidden="1">'P&amp;L Detail'!$G$129</definedName>
    <definedName name="QB_ROW_540260_5" localSheetId="4" hidden="1">'P&amp;L Detail'!$G$134</definedName>
    <definedName name="QB_ROW_540350" localSheetId="4" hidden="1">'P&amp;L Detail'!#REF!</definedName>
    <definedName name="QB_ROW_540350_1" localSheetId="4" hidden="1">'P&amp;L Detail'!$F$49</definedName>
    <definedName name="QB_ROW_540350_2" localSheetId="4" hidden="1">'P&amp;L Detail'!$F$51</definedName>
    <definedName name="QB_ROW_540350_3" localSheetId="4" hidden="1">'P&amp;L Detail'!$F$122</definedName>
    <definedName name="QB_ROW_540350_4" localSheetId="4" hidden="1">'P&amp;L Detail'!$F$52</definedName>
    <definedName name="QB_ROW_540350_5" localSheetId="4" hidden="1">'P&amp;L Detail'!$F$124</definedName>
    <definedName name="QB_ROW_541050" localSheetId="4" hidden="1">'P&amp;L Detail'!#REF!</definedName>
    <definedName name="QB_ROW_541050_1" localSheetId="4" hidden="1">'P&amp;L Detail'!$F$123</definedName>
    <definedName name="QB_ROW_541050_2" localSheetId="4" hidden="1">'P&amp;L Detail'!$F$125</definedName>
    <definedName name="QB_ROW_541050_3" localSheetId="4" hidden="1">'P&amp;L Detail'!$F$109</definedName>
    <definedName name="QB_ROW_541050_4" localSheetId="4" hidden="1">'P&amp;L Detail'!$F$110</definedName>
    <definedName name="QB_ROW_541050_5" localSheetId="4" hidden="1">'P&amp;L Detail'!$F$117</definedName>
    <definedName name="QB_ROW_541260" localSheetId="4" hidden="1">'P&amp;L Detail'!$G$122</definedName>
    <definedName name="QB_ROW_541260_1" localSheetId="4" hidden="1">'P&amp;L Detail'!$G$133</definedName>
    <definedName name="QB_ROW_541260_2" localSheetId="4" hidden="1">'P&amp;L Detail'!$G$138</definedName>
    <definedName name="QB_ROW_541260_3" localSheetId="4" hidden="1">'P&amp;L Detail'!$G$105</definedName>
    <definedName name="QB_ROW_541260_4" localSheetId="4" hidden="1">'P&amp;L Detail'!$G$114</definedName>
    <definedName name="QB_ROW_541260_5" localSheetId="4" hidden="1">'P&amp;L Detail'!$G$139</definedName>
    <definedName name="QB_ROW_541350" localSheetId="4" hidden="1">'P&amp;L Detail'!#REF!</definedName>
    <definedName name="QB_ROW_541350_1" localSheetId="4" hidden="1">'P&amp;L Detail'!$F$50</definedName>
    <definedName name="QB_ROW_541350_2" localSheetId="4" hidden="1">'P&amp;L Detail'!$F$52</definedName>
    <definedName name="QB_ROW_541350_3" localSheetId="4" hidden="1">'P&amp;L Detail'!$F$125</definedName>
    <definedName name="QB_ROW_541350_4" localSheetId="4" hidden="1">'P&amp;L Detail'!$F$53</definedName>
    <definedName name="QB_ROW_541350_5" localSheetId="4" hidden="1">'P&amp;L Detail'!$F$127</definedName>
    <definedName name="QB_ROW_542050" localSheetId="4" hidden="1">'P&amp;L Detail'!#REF!</definedName>
    <definedName name="QB_ROW_542050_1" localSheetId="4" hidden="1">'P&amp;L Detail'!$F$126</definedName>
    <definedName name="QB_ROW_542050_2" localSheetId="4" hidden="1">'P&amp;L Detail'!$F$128</definedName>
    <definedName name="QB_ROW_542050_3" localSheetId="4" hidden="1">'P&amp;L Detail'!$F$112</definedName>
    <definedName name="QB_ROW_542050_4" localSheetId="4" hidden="1">'P&amp;L Detail'!$F$113</definedName>
    <definedName name="QB_ROW_542050_5" localSheetId="4" hidden="1">'P&amp;L Detail'!$F$120</definedName>
    <definedName name="QB_ROW_542260" localSheetId="4" hidden="1">'P&amp;L Detail'!$G$143</definedName>
    <definedName name="QB_ROW_542260_1" localSheetId="4" hidden="1">'P&amp;L Detail'!$G$150</definedName>
    <definedName name="QB_ROW_542260_2" localSheetId="4" hidden="1">'P&amp;L Detail'!$G$151</definedName>
    <definedName name="QB_ROW_542260_3" localSheetId="4" hidden="1">'P&amp;L Detail'!$G$154</definedName>
    <definedName name="QB_ROW_542260_4" localSheetId="4" hidden="1">'P&amp;L Detail'!$G$140</definedName>
    <definedName name="QB_ROW_542260_5" localSheetId="4" hidden="1">'P&amp;L Detail'!$G$101</definedName>
    <definedName name="QB_ROW_542350" localSheetId="4" hidden="1">'P&amp;L Detail'!#REF!</definedName>
    <definedName name="QB_ROW_542350_1" localSheetId="4" hidden="1">'P&amp;L Detail'!$F$51</definedName>
    <definedName name="QB_ROW_542350_2" localSheetId="4" hidden="1">'P&amp;L Detail'!$F$53</definedName>
    <definedName name="QB_ROW_542350_3" localSheetId="4" hidden="1">'P&amp;L Detail'!$F$128</definedName>
    <definedName name="QB_ROW_542350_4" localSheetId="4" hidden="1">'P&amp;L Detail'!$F$54</definedName>
    <definedName name="QB_ROW_542350_5" localSheetId="4" hidden="1">'P&amp;L Detail'!$F$130</definedName>
    <definedName name="QB_ROW_543040" localSheetId="4" hidden="1">'P&amp;L Detail'!#REF!</definedName>
    <definedName name="QB_ROW_543040_1" localSheetId="4" hidden="1">'P&amp;L Detail'!$E$53</definedName>
    <definedName name="QB_ROW_543040_2" localSheetId="4" hidden="1">'P&amp;L Detail'!$E$55</definedName>
    <definedName name="QB_ROW_543040_3" localSheetId="4" hidden="1">'P&amp;L Detail'!$E$130</definedName>
    <definedName name="QB_ROW_543040_4" localSheetId="4" hidden="1">'P&amp;L Detail'!$E$56</definedName>
    <definedName name="QB_ROW_543040_5" localSheetId="4" hidden="1">'P&amp;L Detail'!$E$132</definedName>
    <definedName name="QB_ROW_543340" localSheetId="4" hidden="1">'P&amp;L Detail'!#REF!</definedName>
    <definedName name="QB_ROW_543340_1" localSheetId="4" hidden="1">'P&amp;L Detail'!$E$55</definedName>
    <definedName name="QB_ROW_543340_2" localSheetId="4" hidden="1">'P&amp;L Detail'!$E$57</definedName>
    <definedName name="QB_ROW_543340_3" localSheetId="4" hidden="1">'P&amp;L Detail'!$E$136</definedName>
    <definedName name="QB_ROW_543340_4" localSheetId="4" hidden="1">'P&amp;L Detail'!$E$58</definedName>
    <definedName name="QB_ROW_543340_5" localSheetId="4" hidden="1">'P&amp;L Detail'!$E$138</definedName>
    <definedName name="QB_ROW_544040" localSheetId="4" hidden="1">'P&amp;L Detail'!#REF!</definedName>
    <definedName name="QB_ROW_544040_1" localSheetId="4" hidden="1">'P&amp;L Detail'!$E$56</definedName>
    <definedName name="QB_ROW_544040_2" localSheetId="4" hidden="1">'P&amp;L Detail'!$E$58</definedName>
    <definedName name="QB_ROW_544040_3" localSheetId="4" hidden="1">'P&amp;L Detail'!$E$137</definedName>
    <definedName name="QB_ROW_544040_4" localSheetId="4" hidden="1">'P&amp;L Detail'!$E$59</definedName>
    <definedName name="QB_ROW_544040_5" localSheetId="4" hidden="1">'P&amp;L Detail'!$E$139</definedName>
    <definedName name="QB_ROW_544340" localSheetId="4" hidden="1">'P&amp;L Detail'!#REF!</definedName>
    <definedName name="QB_ROW_544340_1" localSheetId="4" hidden="1">'P&amp;L Detail'!$E$59</definedName>
    <definedName name="QB_ROW_544340_2" localSheetId="4" hidden="1">'P&amp;L Detail'!$E$62</definedName>
    <definedName name="QB_ROW_544340_3" localSheetId="4" hidden="1">'P&amp;L Detail'!$E$147</definedName>
    <definedName name="QB_ROW_544340_4" localSheetId="4" hidden="1">'P&amp;L Detail'!$E$63</definedName>
    <definedName name="QB_ROW_544340_5" localSheetId="4" hidden="1">'P&amp;L Detail'!$E$149</definedName>
    <definedName name="QB_ROW_545050" localSheetId="4" hidden="1">'P&amp;L Detail'!#REF!</definedName>
    <definedName name="QB_ROW_545050_1" localSheetId="4" hidden="1">'P&amp;L Detail'!$F$138</definedName>
    <definedName name="QB_ROW_545050_2" localSheetId="4" hidden="1">'P&amp;L Detail'!$F$140</definedName>
    <definedName name="QB_ROW_545050_3" localSheetId="4" hidden="1">'P&amp;L Detail'!$F$122</definedName>
    <definedName name="QB_ROW_545050_4" localSheetId="4" hidden="1">'P&amp;L Detail'!$F$123</definedName>
    <definedName name="QB_ROW_545050_5" localSheetId="4" hidden="1">'P&amp;L Detail'!$F$130</definedName>
    <definedName name="QB_ROW_545260" localSheetId="4" hidden="1">'P&amp;L Detail'!$G$155</definedName>
    <definedName name="QB_ROW_545260_1" localSheetId="4" hidden="1">'P&amp;L Detail'!$G$162</definedName>
    <definedName name="QB_ROW_545260_2" localSheetId="4" hidden="1">'P&amp;L Detail'!$G$164</definedName>
    <definedName name="QB_ROW_545260_3" localSheetId="4" hidden="1">'P&amp;L Detail'!$G$167</definedName>
    <definedName name="QB_ROW_545260_4" localSheetId="4" hidden="1">'P&amp;L Detail'!$G$152</definedName>
    <definedName name="QB_ROW_545260_5" localSheetId="4" hidden="1">'P&amp;L Detail'!$G$153</definedName>
    <definedName name="QB_ROW_545350" localSheetId="4" hidden="1">'P&amp;L Detail'!#REF!</definedName>
    <definedName name="QB_ROW_545350_1" localSheetId="4" hidden="1">'P&amp;L Detail'!$F$57</definedName>
    <definedName name="QB_ROW_545350_2" localSheetId="4" hidden="1">'P&amp;L Detail'!$F$59</definedName>
    <definedName name="QB_ROW_545350_3" localSheetId="4" hidden="1">'P&amp;L Detail'!$F$140</definedName>
    <definedName name="QB_ROW_545350_4" localSheetId="4" hidden="1">'P&amp;L Detail'!$F$60</definedName>
    <definedName name="QB_ROW_545350_5" localSheetId="4" hidden="1">'P&amp;L Detail'!$F$142</definedName>
    <definedName name="QB_ROW_546050" localSheetId="4" hidden="1">'P&amp;L Detail'!#REF!</definedName>
    <definedName name="QB_ROW_546050_1" localSheetId="4" hidden="1">'P&amp;L Detail'!$F$141</definedName>
    <definedName name="QB_ROW_546050_2" localSheetId="4" hidden="1">'P&amp;L Detail'!$F$143</definedName>
    <definedName name="QB_ROW_546050_3" localSheetId="4" hidden="1">'P&amp;L Detail'!$F$125</definedName>
    <definedName name="QB_ROW_546050_4" localSheetId="4" hidden="1">'P&amp;L Detail'!$F$126</definedName>
    <definedName name="QB_ROW_546050_5" localSheetId="4" hidden="1">'P&amp;L Detail'!$F$133</definedName>
    <definedName name="QB_ROW_546260" localSheetId="4" hidden="1">'P&amp;L Detail'!$G$159</definedName>
    <definedName name="QB_ROW_546260_1" localSheetId="4" hidden="1">'P&amp;L Detail'!$G$166</definedName>
    <definedName name="QB_ROW_546260_2" localSheetId="4" hidden="1">'P&amp;L Detail'!$G$168</definedName>
    <definedName name="QB_ROW_546260_3" localSheetId="4" hidden="1">'P&amp;L Detail'!$G$171</definedName>
    <definedName name="QB_ROW_546260_4" localSheetId="4" hidden="1">'P&amp;L Detail'!$G$156</definedName>
    <definedName name="QB_ROW_546260_5" localSheetId="4" hidden="1">'P&amp;L Detail'!$G$157</definedName>
    <definedName name="QB_ROW_546350" localSheetId="4" hidden="1">'P&amp;L Detail'!#REF!</definedName>
    <definedName name="QB_ROW_546350_1" localSheetId="4" hidden="1">'P&amp;L Detail'!$F$58</definedName>
    <definedName name="QB_ROW_546350_2" localSheetId="4" hidden="1">'P&amp;L Detail'!$F$60</definedName>
    <definedName name="QB_ROW_546350_3" localSheetId="4" hidden="1">'P&amp;L Detail'!$F$143</definedName>
    <definedName name="QB_ROW_546350_4" localSheetId="4" hidden="1">'P&amp;L Detail'!$F$61</definedName>
    <definedName name="QB_ROW_546350_5" localSheetId="4" hidden="1">'P&amp;L Detail'!$F$145</definedName>
    <definedName name="QB_ROW_547040" localSheetId="4" hidden="1">'P&amp;L Detail'!#REF!</definedName>
    <definedName name="QB_ROW_547040_1" localSheetId="4" hidden="1">'P&amp;L Detail'!$E$60</definedName>
    <definedName name="QB_ROW_547040_2" localSheetId="4" hidden="1">'P&amp;L Detail'!$E$63</definedName>
    <definedName name="QB_ROW_547040_3" localSheetId="4" hidden="1">'P&amp;L Detail'!$E$148</definedName>
    <definedName name="QB_ROW_547040_4" localSheetId="4" hidden="1">'P&amp;L Detail'!$E$64</definedName>
    <definedName name="QB_ROW_547040_5" localSheetId="4" hidden="1">'P&amp;L Detail'!$E$150</definedName>
    <definedName name="QB_ROW_547340" localSheetId="4" hidden="1">'P&amp;L Detail'!#REF!</definedName>
    <definedName name="QB_ROW_547340_1" localSheetId="4" hidden="1">'P&amp;L Detail'!$E$64</definedName>
    <definedName name="QB_ROW_547340_2" localSheetId="4" hidden="1">'P&amp;L Detail'!$E$67</definedName>
    <definedName name="QB_ROW_547340_3" localSheetId="4" hidden="1">'P&amp;L Detail'!$E$162</definedName>
    <definedName name="QB_ROW_547340_4" localSheetId="4" hidden="1">'P&amp;L Detail'!$E$68</definedName>
    <definedName name="QB_ROW_547340_5" localSheetId="4" hidden="1">'P&amp;L Detail'!$E$164</definedName>
    <definedName name="QB_ROW_548050" localSheetId="4" hidden="1">'P&amp;L Detail'!#REF!</definedName>
    <definedName name="QB_ROW_548050_1" localSheetId="4" hidden="1">'P&amp;L Detail'!$F$149</definedName>
    <definedName name="QB_ROW_548050_2" localSheetId="4" hidden="1">'P&amp;L Detail'!$F$151</definedName>
    <definedName name="QB_ROW_548050_3" localSheetId="4" hidden="1">'P&amp;L Detail'!$F$130</definedName>
    <definedName name="QB_ROW_548050_4" localSheetId="4" hidden="1">'P&amp;L Detail'!$F$131</definedName>
    <definedName name="QB_ROW_548050_5" localSheetId="4" hidden="1">'P&amp;L Detail'!$F$138</definedName>
    <definedName name="QB_ROW_548260" localSheetId="4" hidden="1">'P&amp;L Detail'!$G$169</definedName>
    <definedName name="QB_ROW_548260_1" localSheetId="4" hidden="1">'P&amp;L Detail'!$G$176</definedName>
    <definedName name="QB_ROW_548260_2" localSheetId="4" hidden="1">'P&amp;L Detail'!$G$179</definedName>
    <definedName name="QB_ROW_548260_3" localSheetId="4" hidden="1">'P&amp;L Detail'!$G$181</definedName>
    <definedName name="QB_ROW_548260_4" localSheetId="4" hidden="1">'P&amp;L Detail'!$G$167</definedName>
    <definedName name="QB_ROW_548260_5" localSheetId="4" hidden="1">'P&amp;L Detail'!$G$168</definedName>
    <definedName name="QB_ROW_548350" localSheetId="4" hidden="1">'P&amp;L Detail'!#REF!</definedName>
    <definedName name="QB_ROW_548350_1" localSheetId="4" hidden="1">'P&amp;L Detail'!$F$61</definedName>
    <definedName name="QB_ROW_548350_2" localSheetId="4" hidden="1">'P&amp;L Detail'!$F$64</definedName>
    <definedName name="QB_ROW_548350_3" localSheetId="4" hidden="1">'P&amp;L Detail'!$F$155</definedName>
    <definedName name="QB_ROW_548350_4" localSheetId="4" hidden="1">'P&amp;L Detail'!$F$65</definedName>
    <definedName name="QB_ROW_548350_5" localSheetId="4" hidden="1">'P&amp;L Detail'!$F$157</definedName>
    <definedName name="QB_ROW_549050" localSheetId="4" hidden="1">'P&amp;L Detail'!#REF!</definedName>
    <definedName name="QB_ROW_549050_1" localSheetId="4" hidden="1">'P&amp;L Detail'!$F$156</definedName>
    <definedName name="QB_ROW_549050_2" localSheetId="4" hidden="1">'P&amp;L Detail'!$F$158</definedName>
    <definedName name="QB_ROW_549050_3" localSheetId="4" hidden="1">'P&amp;L Detail'!$F$133</definedName>
    <definedName name="QB_ROW_549050_4" localSheetId="4" hidden="1">'P&amp;L Detail'!$F$136</definedName>
    <definedName name="QB_ROW_549050_5" localSheetId="4" hidden="1">'P&amp;L Detail'!$F$135</definedName>
    <definedName name="QB_ROW_549260" localSheetId="4" hidden="1">'P&amp;L Detail'!$G$173</definedName>
    <definedName name="QB_ROW_549260_1" localSheetId="4" hidden="1">'P&amp;L Detail'!$G$180</definedName>
    <definedName name="QB_ROW_549260_2" localSheetId="4" hidden="1">'P&amp;L Detail'!$G$183</definedName>
    <definedName name="QB_ROW_549260_3" localSheetId="4" hidden="1">'P&amp;L Detail'!$G$185</definedName>
    <definedName name="QB_ROW_549260_4" localSheetId="4" hidden="1">'P&amp;L Detail'!$G$171</definedName>
    <definedName name="QB_ROW_549260_5" localSheetId="4" hidden="1">'P&amp;L Detail'!$G$172</definedName>
    <definedName name="QB_ROW_549350" localSheetId="4" hidden="1">'P&amp;L Detail'!#REF!</definedName>
    <definedName name="QB_ROW_549350_1" localSheetId="4" hidden="1">'P&amp;L Detail'!$F$62</definedName>
    <definedName name="QB_ROW_549350_2" localSheetId="4" hidden="1">'P&amp;L Detail'!$F$65</definedName>
    <definedName name="QB_ROW_549350_3" localSheetId="4" hidden="1">'P&amp;L Detail'!$F$158</definedName>
    <definedName name="QB_ROW_549350_4" localSheetId="4" hidden="1">'P&amp;L Detail'!$F$66</definedName>
    <definedName name="QB_ROW_549350_5" localSheetId="4" hidden="1">'P&amp;L Detail'!$F$160</definedName>
    <definedName name="QB_ROW_550050" localSheetId="4" hidden="1">'P&amp;L Detail'!#REF!</definedName>
    <definedName name="QB_ROW_550050_1" localSheetId="4" hidden="1">'P&amp;L Detail'!$F$159</definedName>
    <definedName name="QB_ROW_550050_2" localSheetId="4" hidden="1">'P&amp;L Detail'!$F$161</definedName>
    <definedName name="QB_ROW_550050_3" localSheetId="4" hidden="1">'P&amp;L Detail'!$F$136</definedName>
    <definedName name="QB_ROW_550050_4" localSheetId="4" hidden="1">'P&amp;L Detail'!$F$139</definedName>
    <definedName name="QB_ROW_550050_5" localSheetId="4" hidden="1">'P&amp;L Detail'!$F$138</definedName>
    <definedName name="QB_ROW_550260" localSheetId="4" hidden="1">'P&amp;L Detail'!$G$177</definedName>
    <definedName name="QB_ROW_550260_1" localSheetId="4" hidden="1">'P&amp;L Detail'!$G$184</definedName>
    <definedName name="QB_ROW_550260_2" localSheetId="4" hidden="1">'P&amp;L Detail'!$G$187</definedName>
    <definedName name="QB_ROW_550260_3" localSheetId="4" hidden="1">'P&amp;L Detail'!$G$189</definedName>
    <definedName name="QB_ROW_550260_4" localSheetId="4" hidden="1">'P&amp;L Detail'!$G$175</definedName>
    <definedName name="QB_ROW_550260_5" localSheetId="4" hidden="1">'P&amp;L Detail'!$G$176</definedName>
    <definedName name="QB_ROW_550350" localSheetId="4" hidden="1">'P&amp;L Detail'!#REF!</definedName>
    <definedName name="QB_ROW_550350_1" localSheetId="4" hidden="1">'P&amp;L Detail'!$F$63</definedName>
    <definedName name="QB_ROW_550350_2" localSheetId="4" hidden="1">'P&amp;L Detail'!$F$66</definedName>
    <definedName name="QB_ROW_550350_3" localSheetId="4" hidden="1">'P&amp;L Detail'!$F$161</definedName>
    <definedName name="QB_ROW_550350_4" localSheetId="4" hidden="1">'P&amp;L Detail'!$F$67</definedName>
    <definedName name="QB_ROW_550350_5" localSheetId="4" hidden="1">'P&amp;L Detail'!$F$163</definedName>
    <definedName name="QB_ROW_551040" localSheetId="4" hidden="1">'P&amp;L Detail'!#REF!</definedName>
    <definedName name="QB_ROW_551040_1" localSheetId="4" hidden="1">'P&amp;L Detail'!$E$65</definedName>
    <definedName name="QB_ROW_551040_2" localSheetId="4" hidden="1">'P&amp;L Detail'!$E$68</definedName>
    <definedName name="QB_ROW_551040_3" localSheetId="4" hidden="1">'P&amp;L Detail'!$E$163</definedName>
    <definedName name="QB_ROW_551040_4" localSheetId="4" hidden="1">'P&amp;L Detail'!$E$69</definedName>
    <definedName name="QB_ROW_551040_5" localSheetId="4" hidden="1">'P&amp;L Detail'!$E$165</definedName>
    <definedName name="QB_ROW_551250" localSheetId="4" hidden="1">'P&amp;L Detail'!$F$188</definedName>
    <definedName name="QB_ROW_551250_1" localSheetId="4" hidden="1">'P&amp;L Detail'!$F$144</definedName>
    <definedName name="QB_ROW_551250_2" localSheetId="4" hidden="1">'P&amp;L Detail'!$F$167</definedName>
    <definedName name="QB_ROW_551250_3" localSheetId="4" hidden="1">'P&amp;L Detail'!$F$179</definedName>
    <definedName name="QB_ROW_551250_4" localSheetId="4" hidden="1">'P&amp;L Detail'!$F$176</definedName>
    <definedName name="QB_ROW_551250_5" localSheetId="4" hidden="1">'P&amp;L Detail'!$F$177</definedName>
    <definedName name="QB_ROW_551340" localSheetId="4" hidden="1">'P&amp;L Detail'!#REF!</definedName>
    <definedName name="QB_ROW_551340_1" localSheetId="4" hidden="1">'P&amp;L Detail'!$E$67</definedName>
    <definedName name="QB_ROW_551340_2" localSheetId="4" hidden="1">'P&amp;L Detail'!$E$70</definedName>
    <definedName name="QB_ROW_551340_3" localSheetId="4" hidden="1">'P&amp;L Detail'!$E$169</definedName>
    <definedName name="QB_ROW_551340_4" localSheetId="4" hidden="1">'P&amp;L Detail'!$E$71</definedName>
    <definedName name="QB_ROW_551340_5" localSheetId="4" hidden="1">'P&amp;L Detail'!$E$171</definedName>
    <definedName name="QB_ROW_552050" localSheetId="4" hidden="1">'P&amp;L Detail'!#REF!</definedName>
    <definedName name="QB_ROW_552050_1" localSheetId="4" hidden="1">'P&amp;L Detail'!$F$164</definedName>
    <definedName name="QB_ROW_552050_2" localSheetId="4" hidden="1">'P&amp;L Detail'!$F$166</definedName>
    <definedName name="QB_ROW_552050_3" localSheetId="4" hidden="1">'P&amp;L Detail'!$F$141</definedName>
    <definedName name="QB_ROW_552050_4" localSheetId="4" hidden="1">'P&amp;L Detail'!$F$144</definedName>
    <definedName name="QB_ROW_552050_5" localSheetId="4" hidden="1">'P&amp;L Detail'!$F$143</definedName>
    <definedName name="QB_ROW_552260" localSheetId="4" hidden="1">'P&amp;L Detail'!$G$155</definedName>
    <definedName name="QB_ROW_552260_1" localSheetId="4" hidden="1">'P&amp;L Detail'!$G$159</definedName>
    <definedName name="QB_ROW_552260_2" localSheetId="4" hidden="1">'P&amp;L Detail'!$G$172</definedName>
    <definedName name="QB_ROW_552260_3" localSheetId="4" hidden="1">'P&amp;L Detail'!$G$177</definedName>
    <definedName name="QB_ROW_552260_4" localSheetId="4" hidden="1">'P&amp;L Detail'!$G$137</definedName>
    <definedName name="QB_ROW_552260_5" localSheetId="4" hidden="1">'P&amp;L Detail'!$G$146</definedName>
    <definedName name="QB_ROW_552350" localSheetId="4" hidden="1">'P&amp;L Detail'!#REF!</definedName>
    <definedName name="QB_ROW_552350_1" localSheetId="4" hidden="1">'P&amp;L Detail'!$F$66</definedName>
    <definedName name="QB_ROW_552350_2" localSheetId="4" hidden="1">'P&amp;L Detail'!$F$69</definedName>
    <definedName name="QB_ROW_552350_3" localSheetId="4" hidden="1">'P&amp;L Detail'!$F$168</definedName>
    <definedName name="QB_ROW_552350_4" localSheetId="4" hidden="1">'P&amp;L Detail'!$F$70</definedName>
    <definedName name="QB_ROW_552350_5" localSheetId="4" hidden="1">'P&amp;L Detail'!$F$170</definedName>
    <definedName name="QB_ROW_553040" localSheetId="4" hidden="1">'P&amp;L Detail'!#REF!</definedName>
    <definedName name="QB_ROW_553040_1" localSheetId="4" hidden="1">'P&amp;L Detail'!$E$68</definedName>
    <definedName name="QB_ROW_553040_2" localSheetId="4" hidden="1">'P&amp;L Detail'!$E$71</definedName>
    <definedName name="QB_ROW_553040_3" localSheetId="4" hidden="1">'P&amp;L Detail'!$E$170</definedName>
    <definedName name="QB_ROW_553040_4" localSheetId="4" hidden="1">'P&amp;L Detail'!$E$72</definedName>
    <definedName name="QB_ROW_553040_5" localSheetId="4" hidden="1">'P&amp;L Detail'!$E$172</definedName>
    <definedName name="QB_ROW_553250" localSheetId="4" hidden="1">'P&amp;L Detail'!$F$216</definedName>
    <definedName name="QB_ROW_553340" localSheetId="4" hidden="1">'P&amp;L Detail'!#REF!</definedName>
    <definedName name="QB_ROW_553340_1" localSheetId="4" hidden="1">'P&amp;L Detail'!$E$71</definedName>
    <definedName name="QB_ROW_553340_2" localSheetId="4" hidden="1">'P&amp;L Detail'!$E$74</definedName>
    <definedName name="QB_ROW_553340_3" localSheetId="4" hidden="1">'P&amp;L Detail'!$E$180</definedName>
    <definedName name="QB_ROW_553340_4" localSheetId="4" hidden="1">'P&amp;L Detail'!$E$75</definedName>
    <definedName name="QB_ROW_553340_5" localSheetId="4" hidden="1">'P&amp;L Detail'!$E$182</definedName>
    <definedName name="QB_ROW_554050" localSheetId="4" hidden="1">'P&amp;L Detail'!#REF!</definedName>
    <definedName name="QB_ROW_554050_1" localSheetId="4" hidden="1">'P&amp;L Detail'!$F$171</definedName>
    <definedName name="QB_ROW_554050_2" localSheetId="4" hidden="1">'P&amp;L Detail'!$F$173</definedName>
    <definedName name="QB_ROW_554050_3" localSheetId="4" hidden="1">'P&amp;L Detail'!$F$147</definedName>
    <definedName name="QB_ROW_554050_4" localSheetId="4" hidden="1">'P&amp;L Detail'!$F$150</definedName>
    <definedName name="QB_ROW_554050_5" localSheetId="4" hidden="1">'P&amp;L Detail'!$F$159</definedName>
    <definedName name="QB_ROW_554260" localSheetId="4" hidden="1">'P&amp;L Detail'!#REF!</definedName>
    <definedName name="QB_ROW_554260_1" localSheetId="4" hidden="1">'P&amp;L Detail'!$G$167</definedName>
    <definedName name="QB_ROW_554260_2" localSheetId="4" hidden="1">'P&amp;L Detail'!$G$180</definedName>
    <definedName name="QB_ROW_554260_3" localSheetId="4" hidden="1">'P&amp;L Detail'!$G$194</definedName>
    <definedName name="QB_ROW_554260_4" localSheetId="4" hidden="1">'P&amp;L Detail'!$G$200</definedName>
    <definedName name="QB_ROW_554260_5" localSheetId="4" hidden="1">'P&amp;L Detail'!$G$203</definedName>
    <definedName name="QB_ROW_554350" localSheetId="4" hidden="1">'P&amp;L Detail'!#REF!</definedName>
    <definedName name="QB_ROW_554350_1" localSheetId="4" hidden="1">'P&amp;L Detail'!$F$69</definedName>
    <definedName name="QB_ROW_554350_2" localSheetId="4" hidden="1">'P&amp;L Detail'!$F$72</definedName>
    <definedName name="QB_ROW_554350_3" localSheetId="4" hidden="1">'P&amp;L Detail'!$F$176</definedName>
    <definedName name="QB_ROW_554350_4" localSheetId="4" hidden="1">'P&amp;L Detail'!$F$73</definedName>
    <definedName name="QB_ROW_554350_5" localSheetId="4" hidden="1">'P&amp;L Detail'!$F$149</definedName>
    <definedName name="QB_ROW_555050" localSheetId="4" hidden="1">'P&amp;L Detail'!#REF!</definedName>
    <definedName name="QB_ROW_555050_1" localSheetId="4" hidden="1">'P&amp;L Detail'!$F$177</definedName>
    <definedName name="QB_ROW_555050_2" localSheetId="4" hidden="1">'P&amp;L Detail'!$F$150</definedName>
    <definedName name="QB_ROW_555050_3" localSheetId="4" hidden="1">'P&amp;L Detail'!$F$154</definedName>
    <definedName name="QB_ROW_555050_4" localSheetId="4" hidden="1">'P&amp;L Detail'!$F$155</definedName>
    <definedName name="QB_ROW_555050_5" localSheetId="4" hidden="1">'P&amp;L Detail'!$F$164</definedName>
    <definedName name="QB_ROW_555260" localSheetId="4" hidden="1">'P&amp;L Detail'!$G$180</definedName>
    <definedName name="QB_ROW_555260_1" localSheetId="4" hidden="1">'P&amp;L Detail'!$G$214</definedName>
    <definedName name="QB_ROW_555260_2" localSheetId="4" hidden="1">'P&amp;L Detail'!$G$195</definedName>
    <definedName name="QB_ROW_555260_3" localSheetId="4" hidden="1">'P&amp;L Detail'!$G$198</definedName>
    <definedName name="QB_ROW_555260_4" localSheetId="4" hidden="1">'P&amp;L Detail'!$G$158</definedName>
    <definedName name="QB_ROW_555260_5" localSheetId="4" hidden="1">'P&amp;L Detail'!$G$204</definedName>
    <definedName name="QB_ROW_555350" localSheetId="4" hidden="1">'P&amp;L Detail'!#REF!</definedName>
    <definedName name="QB_ROW_555350_1" localSheetId="4" hidden="1">'P&amp;L Detail'!$F$70</definedName>
    <definedName name="QB_ROW_555350_2" localSheetId="4" hidden="1">'P&amp;L Detail'!$F$73</definedName>
    <definedName name="QB_ROW_555350_3" localSheetId="4" hidden="1">'P&amp;L Detail'!$F$179</definedName>
    <definedName name="QB_ROW_555350_4" localSheetId="4" hidden="1">'P&amp;L Detail'!$F$74</definedName>
    <definedName name="QB_ROW_555350_5" localSheetId="4" hidden="1">'P&amp;L Detail'!$F$181</definedName>
    <definedName name="QB_ROW_556030" localSheetId="4" hidden="1">'P&amp;L Detail'!#REF!</definedName>
    <definedName name="QB_ROW_556030_1" localSheetId="4" hidden="1">'P&amp;L Detail'!$D$73</definedName>
    <definedName name="QB_ROW_556030_2" localSheetId="4" hidden="1">'P&amp;L Detail'!$D$76</definedName>
    <definedName name="QB_ROW_556030_3" localSheetId="4" hidden="1">'P&amp;L Detail'!$D$182</definedName>
    <definedName name="QB_ROW_556030_4" localSheetId="4" hidden="1">'P&amp;L Detail'!$D$77</definedName>
    <definedName name="QB_ROW_556030_5" localSheetId="4" hidden="1">'P&amp;L Detail'!$D$184</definedName>
    <definedName name="QB_ROW_556240" localSheetId="4" hidden="1">'P&amp;L Detail'!#REF!</definedName>
    <definedName name="QB_ROW_556240_1" localSheetId="4" hidden="1">'P&amp;L Detail'!$E$82</definedName>
    <definedName name="QB_ROW_556240_2" localSheetId="4" hidden="1">'P&amp;L Detail'!$E$253</definedName>
    <definedName name="QB_ROW_556330" localSheetId="4" hidden="1">'P&amp;L Detail'!#REF!</definedName>
    <definedName name="QB_ROW_556330_1" localSheetId="4" hidden="1">'P&amp;L Detail'!$D$83</definedName>
    <definedName name="QB_ROW_556330_2" localSheetId="4" hidden="1">'P&amp;L Detail'!$D$82</definedName>
    <definedName name="QB_ROW_556330_3" localSheetId="4" hidden="1">'P&amp;L Detail'!$D$85</definedName>
    <definedName name="QB_ROW_556330_4" localSheetId="4" hidden="1">'P&amp;L Detail'!$D$221</definedName>
    <definedName name="QB_ROW_556330_5" localSheetId="4" hidden="1">'P&amp;L Detail'!$D$86</definedName>
    <definedName name="QB_ROW_557040" localSheetId="4" hidden="1">'P&amp;L Detail'!#REF!</definedName>
    <definedName name="QB_ROW_557040_1" localSheetId="4" hidden="1">'P&amp;L Detail'!$E$188</definedName>
    <definedName name="QB_ROW_557040_2" localSheetId="4" hidden="1">'P&amp;L Detail'!$E$190</definedName>
    <definedName name="QB_ROW_557040_3" localSheetId="4" hidden="1">'P&amp;L Detail'!$E$159</definedName>
    <definedName name="QB_ROW_557040_4" localSheetId="4" hidden="1">'P&amp;L Detail'!$E$163</definedName>
    <definedName name="QB_ROW_557040_5" localSheetId="4" hidden="1">'P&amp;L Detail'!$E$161</definedName>
    <definedName name="QB_ROW_557250" localSheetId="4" hidden="1">'P&amp;L Detail'!$F$196</definedName>
    <definedName name="QB_ROW_557250_1" localSheetId="4" hidden="1">'P&amp;L Detail'!$F$200</definedName>
    <definedName name="QB_ROW_557250_2" localSheetId="4" hidden="1">'P&amp;L Detail'!$F$218</definedName>
    <definedName name="QB_ROW_557250_3" localSheetId="4" hidden="1">'P&amp;L Detail'!$F$224</definedName>
    <definedName name="QB_ROW_557250_4" localSheetId="4" hidden="1">'P&amp;L Detail'!$F$227</definedName>
    <definedName name="QB_ROW_557250_5" localSheetId="4" hidden="1">'P&amp;L Detail'!$F$239</definedName>
    <definedName name="QB_ROW_557340" localSheetId="4" hidden="1">'P&amp;L Detail'!#REF!</definedName>
    <definedName name="QB_ROW_557340_1" localSheetId="4" hidden="1">'P&amp;L Detail'!$E$75</definedName>
    <definedName name="QB_ROW_557340_2" localSheetId="4" hidden="1">'P&amp;L Detail'!$E$78</definedName>
    <definedName name="QB_ROW_557340_3" localSheetId="4" hidden="1">'P&amp;L Detail'!$E$197</definedName>
    <definedName name="QB_ROW_557340_4" localSheetId="4" hidden="1">'P&amp;L Detail'!$E$79</definedName>
    <definedName name="QB_ROW_557340_5" localSheetId="4" hidden="1">'P&amp;L Detail'!$E$201</definedName>
    <definedName name="QB_ROW_558040" localSheetId="4" hidden="1">'P&amp;L Detail'!#REF!</definedName>
    <definedName name="QB_ROW_558040_1" localSheetId="4" hidden="1">'P&amp;L Detail'!$E$198</definedName>
    <definedName name="QB_ROW_558040_2" localSheetId="4" hidden="1">'P&amp;L Detail'!$E$202</definedName>
    <definedName name="QB_ROW_558040_3" localSheetId="4" hidden="1">'P&amp;L Detail'!$E$165</definedName>
    <definedName name="QB_ROW_558040_4" localSheetId="4" hidden="1">'P&amp;L Detail'!$E$170</definedName>
    <definedName name="QB_ROW_558040_5" localSheetId="4" hidden="1">'P&amp;L Detail'!$E$169</definedName>
    <definedName name="QB_ROW_558250" localSheetId="4" hidden="1">'P&amp;L Detail'!$F$186</definedName>
    <definedName name="QB_ROW_558250_1" localSheetId="4" hidden="1">'P&amp;L Detail'!$F$192</definedName>
    <definedName name="QB_ROW_558250_2" localSheetId="4" hidden="1">'P&amp;L Detail'!$F$209</definedName>
    <definedName name="QB_ROW_558250_3" localSheetId="4" hidden="1">'P&amp;L Detail'!$F$177</definedName>
    <definedName name="QB_ROW_558250_4" localSheetId="4" hidden="1">'P&amp;L Detail'!$F$224</definedName>
    <definedName name="QB_ROW_558250_5" localSheetId="4" hidden="1">'P&amp;L Detail'!$F$230</definedName>
    <definedName name="QB_ROW_558340" localSheetId="4" hidden="1">'P&amp;L Detail'!#REF!</definedName>
    <definedName name="QB_ROW_558340_1" localSheetId="4" hidden="1">'P&amp;L Detail'!$E$76</definedName>
    <definedName name="QB_ROW_558340_2" localSheetId="4" hidden="1">'P&amp;L Detail'!$E$79</definedName>
    <definedName name="QB_ROW_558340_3" localSheetId="4" hidden="1">'P&amp;L Detail'!$E$202</definedName>
    <definedName name="QB_ROW_558340_4" localSheetId="4" hidden="1">'P&amp;L Detail'!$E$80</definedName>
    <definedName name="QB_ROW_558340_5" localSheetId="4" hidden="1">'P&amp;L Detail'!$E$206</definedName>
    <definedName name="QB_ROW_559040" localSheetId="4" hidden="1">'P&amp;L Detail'!#REF!</definedName>
    <definedName name="QB_ROW_559040_1" localSheetId="4" hidden="1">'P&amp;L Detail'!$E$203</definedName>
    <definedName name="QB_ROW_559040_2" localSheetId="4" hidden="1">'P&amp;L Detail'!$E$207</definedName>
    <definedName name="QB_ROW_559040_3" localSheetId="4" hidden="1">'P&amp;L Detail'!$E$168</definedName>
    <definedName name="QB_ROW_559040_4" localSheetId="4" hidden="1">'P&amp;L Detail'!$E$173</definedName>
    <definedName name="QB_ROW_559040_5" localSheetId="4" hidden="1">'P&amp;L Detail'!$E$177</definedName>
    <definedName name="QB_ROW_559250" localSheetId="4" hidden="1">'P&amp;L Detail'!$F$207</definedName>
    <definedName name="QB_ROW_559250_1" localSheetId="4" hidden="1">'P&amp;L Detail'!$F$211</definedName>
    <definedName name="QB_ROW_559250_2" localSheetId="4" hidden="1">'P&amp;L Detail'!$F$234</definedName>
    <definedName name="QB_ROW_559250_3" localSheetId="4" hidden="1">'P&amp;L Detail'!$F$241</definedName>
    <definedName name="QB_ROW_559250_4" localSheetId="4" hidden="1">'P&amp;L Detail'!$F$244</definedName>
    <definedName name="QB_ROW_559250_5" localSheetId="4" hidden="1">'P&amp;L Detail'!$F$257</definedName>
    <definedName name="QB_ROW_559340" localSheetId="4" hidden="1">'P&amp;L Detail'!#REF!</definedName>
    <definedName name="QB_ROW_559340_1" localSheetId="4" hidden="1">'P&amp;L Detail'!$E$77</definedName>
    <definedName name="QB_ROW_559340_2" localSheetId="4" hidden="1">'P&amp;L Detail'!$E$80</definedName>
    <definedName name="QB_ROW_559340_3" localSheetId="4" hidden="1">'P&amp;L Detail'!$E$208</definedName>
    <definedName name="QB_ROW_559340_4" localSheetId="4" hidden="1">'P&amp;L Detail'!$E$81</definedName>
    <definedName name="QB_ROW_559340_5" localSheetId="4" hidden="1">'P&amp;L Detail'!$E$212</definedName>
    <definedName name="QB_ROW_560040" localSheetId="4" hidden="1">'P&amp;L Detail'!#REF!</definedName>
    <definedName name="QB_ROW_560040_1" localSheetId="4" hidden="1">'P&amp;L Detail'!$E$209</definedName>
    <definedName name="QB_ROW_560040_2" localSheetId="4" hidden="1">'P&amp;L Detail'!$E$213</definedName>
    <definedName name="QB_ROW_560040_3" localSheetId="4" hidden="1">'P&amp;L Detail'!$E$171</definedName>
    <definedName name="QB_ROW_560040_4" localSheetId="4" hidden="1">'P&amp;L Detail'!$E$176</definedName>
    <definedName name="QB_ROW_560040_5" localSheetId="4" hidden="1">'P&amp;L Detail'!$E$182</definedName>
    <definedName name="QB_ROW_560250" localSheetId="4" hidden="1">'P&amp;L Detail'!$F$198</definedName>
    <definedName name="QB_ROW_560250_1" localSheetId="4" hidden="1">'P&amp;L Detail'!$F$204</definedName>
    <definedName name="QB_ROW_560250_2" localSheetId="4" hidden="1">'P&amp;L Detail'!$F$222</definedName>
    <definedName name="QB_ROW_560250_3" localSheetId="4" hidden="1">'P&amp;L Detail'!$F$228</definedName>
    <definedName name="QB_ROW_560250_4" localSheetId="4" hidden="1">'P&amp;L Detail'!$F$238</definedName>
    <definedName name="QB_ROW_560250_5" localSheetId="4" hidden="1">'P&amp;L Detail'!$F$245</definedName>
    <definedName name="QB_ROW_560340" localSheetId="4" hidden="1">'P&amp;L Detail'!#REF!</definedName>
    <definedName name="QB_ROW_560340_1" localSheetId="4" hidden="1">'P&amp;L Detail'!$E$78</definedName>
    <definedName name="QB_ROW_560340_2" localSheetId="4" hidden="1">'P&amp;L Detail'!$E$81</definedName>
    <definedName name="QB_ROW_560340_3" localSheetId="4" hidden="1">'P&amp;L Detail'!$E$211</definedName>
    <definedName name="QB_ROW_560340_4" localSheetId="4" hidden="1">'P&amp;L Detail'!$E$82</definedName>
    <definedName name="QB_ROW_560340_5" localSheetId="4" hidden="1">'P&amp;L Detail'!$E$215</definedName>
    <definedName name="QB_ROW_561040" localSheetId="4" hidden="1">'P&amp;L Detail'!#REF!</definedName>
    <definedName name="QB_ROW_561040_1" localSheetId="4" hidden="1">'P&amp;L Detail'!$E$212</definedName>
    <definedName name="QB_ROW_561040_2" localSheetId="4" hidden="1">'P&amp;L Detail'!$E$216</definedName>
    <definedName name="QB_ROW_561040_3" localSheetId="4" hidden="1">'P&amp;L Detail'!$E$174</definedName>
    <definedName name="QB_ROW_561040_4" localSheetId="4" hidden="1">'P&amp;L Detail'!$E$179</definedName>
    <definedName name="QB_ROW_561040_5" localSheetId="4" hidden="1">'P&amp;L Detail'!$E$185</definedName>
    <definedName name="QB_ROW_561250" localSheetId="4" hidden="1">'P&amp;L Detail'!$F$208</definedName>
    <definedName name="QB_ROW_561250_1" localSheetId="4" hidden="1">'P&amp;L Detail'!$F$226</definedName>
    <definedName name="QB_ROW_561250_2" localSheetId="4" hidden="1">'P&amp;L Detail'!$F$242</definedName>
    <definedName name="QB_ROW_561250_3" localSheetId="4" hidden="1">'P&amp;L Detail'!$F$249</definedName>
    <definedName name="QB_ROW_561250_4" localSheetId="4" hidden="1">'P&amp;L Detail'!$F$252</definedName>
    <definedName name="QB_ROW_561250_5" localSheetId="4" hidden="1">'P&amp;L Detail'!$F$265</definedName>
    <definedName name="QB_ROW_561340" localSheetId="4" hidden="1">'P&amp;L Detail'!#REF!</definedName>
    <definedName name="QB_ROW_561340_1" localSheetId="4" hidden="1">'P&amp;L Detail'!$E$79</definedName>
    <definedName name="QB_ROW_561340_2" localSheetId="4" hidden="1">'P&amp;L Detail'!$E$82</definedName>
    <definedName name="QB_ROW_561340_3" localSheetId="4" hidden="1">'P&amp;L Detail'!$E$214</definedName>
    <definedName name="QB_ROW_561340_4" localSheetId="4" hidden="1">'P&amp;L Detail'!$E$83</definedName>
    <definedName name="QB_ROW_561340_5" localSheetId="4" hidden="1">'P&amp;L Detail'!$E$218</definedName>
    <definedName name="QB_ROW_562040" localSheetId="4" hidden="1">'P&amp;L Detail'!#REF!</definedName>
    <definedName name="QB_ROW_562040_1" localSheetId="4" hidden="1">'P&amp;L Detail'!$E$215</definedName>
    <definedName name="QB_ROW_562040_2" localSheetId="4" hidden="1">'P&amp;L Detail'!$E$219</definedName>
    <definedName name="QB_ROW_562040_3" localSheetId="4" hidden="1">'P&amp;L Detail'!$E$177</definedName>
    <definedName name="QB_ROW_562040_4" localSheetId="4" hidden="1">'P&amp;L Detail'!$E$182</definedName>
    <definedName name="QB_ROW_562040_5" localSheetId="4" hidden="1">'P&amp;L Detail'!$E$188</definedName>
    <definedName name="QB_ROW_562250" localSheetId="4" hidden="1">'P&amp;L Detail'!$F$246</definedName>
    <definedName name="QB_ROW_562250_1" localSheetId="4" hidden="1">'P&amp;L Detail'!$F$253</definedName>
    <definedName name="QB_ROW_562250_2" localSheetId="4" hidden="1">'P&amp;L Detail'!$F$256</definedName>
    <definedName name="QB_ROW_562250_3" localSheetId="4" hidden="1">'P&amp;L Detail'!$F$269</definedName>
    <definedName name="QB_ROW_562250_4" localSheetId="4" hidden="1">'P&amp;L Detail'!$F$236</definedName>
    <definedName name="QB_ROW_562250_5" localSheetId="4" hidden="1">'P&amp;L Detail'!$F$244</definedName>
    <definedName name="QB_ROW_562340" localSheetId="4" hidden="1">'P&amp;L Detail'!#REF!</definedName>
    <definedName name="QB_ROW_562340_1" localSheetId="4" hidden="1">'P&amp;L Detail'!$E$80</definedName>
    <definedName name="QB_ROW_562340_2" localSheetId="4" hidden="1">'P&amp;L Detail'!$E$83</definedName>
    <definedName name="QB_ROW_562340_3" localSheetId="4" hidden="1">'P&amp;L Detail'!$E$217</definedName>
    <definedName name="QB_ROW_562340_4" localSheetId="4" hidden="1">'P&amp;L Detail'!$E$84</definedName>
    <definedName name="QB_ROW_562340_5" localSheetId="4" hidden="1">'P&amp;L Detail'!$E$221</definedName>
    <definedName name="QB_ROW_563040" localSheetId="4" hidden="1">'P&amp;L Detail'!#REF!</definedName>
    <definedName name="QB_ROW_563040_1" localSheetId="4" hidden="1">'P&amp;L Detail'!$E$218</definedName>
    <definedName name="QB_ROW_563040_2" localSheetId="4" hidden="1">'P&amp;L Detail'!$E$222</definedName>
    <definedName name="QB_ROW_563040_3" localSheetId="4" hidden="1">'P&amp;L Detail'!$E$180</definedName>
    <definedName name="QB_ROW_563040_4" localSheetId="4" hidden="1">'P&amp;L Detail'!$E$185</definedName>
    <definedName name="QB_ROW_563040_5" localSheetId="4" hidden="1">'P&amp;L Detail'!$E$191</definedName>
    <definedName name="QB_ROW_563250" localSheetId="4" hidden="1">'P&amp;L Detail'!$F$235</definedName>
    <definedName name="QB_ROW_563250_1" localSheetId="4" hidden="1">'P&amp;L Detail'!$F$240</definedName>
    <definedName name="QB_ROW_563250_2" localSheetId="4" hidden="1">'P&amp;L Detail'!$F$187</definedName>
    <definedName name="QB_ROW_563250_3" localSheetId="4" hidden="1">'P&amp;L Detail'!$F$198</definedName>
    <definedName name="QB_ROW_563250_4" localSheetId="4" hidden="1">'P&amp;L Detail'!$F$251</definedName>
    <definedName name="QB_ROW_563250_5" localSheetId="4" hidden="1">'P&amp;L Detail'!$F$258</definedName>
    <definedName name="QB_ROW_563340" localSheetId="4" hidden="1">'P&amp;L Detail'!#REF!</definedName>
    <definedName name="QB_ROW_563340_1" localSheetId="4" hidden="1">'P&amp;L Detail'!$E$81</definedName>
    <definedName name="QB_ROW_563340_2" localSheetId="4" hidden="1">'P&amp;L Detail'!$E$84</definedName>
    <definedName name="QB_ROW_563340_3" localSheetId="4" hidden="1">'P&amp;L Detail'!$E$220</definedName>
    <definedName name="QB_ROW_563340_4" localSheetId="4" hidden="1">'P&amp;L Detail'!$E$85</definedName>
    <definedName name="QB_ROW_563340_5" localSheetId="4" hidden="1">'P&amp;L Detail'!$E$224</definedName>
    <definedName name="QB_ROW_565010" localSheetId="8" hidden="1">'FY24 Construction'!$B$2</definedName>
    <definedName name="QB_ROW_565010" localSheetId="9" hidden="1">'FY25 Construction'!$B$2</definedName>
    <definedName name="QB_ROW_565030" localSheetId="4" hidden="1">'P&amp;L Detail'!#REF!</definedName>
    <definedName name="QB_ROW_565030_1" localSheetId="4" hidden="1">'P&amp;L Detail'!$D$84</definedName>
    <definedName name="QB_ROW_565030_2" localSheetId="4" hidden="1">'P&amp;L Detail'!$D$83</definedName>
    <definedName name="QB_ROW_565030_3" localSheetId="4" hidden="1">'P&amp;L Detail'!$D$86</definedName>
    <definedName name="QB_ROW_565030_4" localSheetId="4" hidden="1">'P&amp;L Detail'!$D$222</definedName>
    <definedName name="QB_ROW_565030_5" localSheetId="4" hidden="1">'P&amp;L Detail'!$D$87</definedName>
    <definedName name="QB_ROW_565310" localSheetId="8" hidden="1">'FY24 Construction'!$B$32</definedName>
    <definedName name="QB_ROW_565310" localSheetId="9" hidden="1">'FY25 Construction'!$B$31</definedName>
    <definedName name="QB_ROW_565330" localSheetId="4" hidden="1">'P&amp;L Detail'!#REF!</definedName>
    <definedName name="QB_ROW_565330_1" localSheetId="4" hidden="1">'P&amp;L Detail'!$D$91</definedName>
    <definedName name="QB_ROW_565330_2" localSheetId="4" hidden="1">'P&amp;L Detail'!$D$90</definedName>
    <definedName name="QB_ROW_565330_3" localSheetId="4" hidden="1">'P&amp;L Detail'!$D$95</definedName>
    <definedName name="QB_ROW_565330_4" localSheetId="4" hidden="1">'P&amp;L Detail'!$D$247</definedName>
    <definedName name="QB_ROW_565330_5" localSheetId="4" hidden="1">'P&amp;L Detail'!$D$93</definedName>
    <definedName name="QB_ROW_566020" localSheetId="8" hidden="1">'FY24 Construction'!$C$3</definedName>
    <definedName name="QB_ROW_566020" localSheetId="9" hidden="1">'FY25 Construction'!$C$3</definedName>
    <definedName name="QB_ROW_566040" localSheetId="4" hidden="1">'P&amp;L Detail'!#REF!</definedName>
    <definedName name="QB_ROW_566040_1" localSheetId="4" hidden="1">'P&amp;L Detail'!$E$223</definedName>
    <definedName name="QB_ROW_566040_2" localSheetId="4" hidden="1">'P&amp;L Detail'!$E$227</definedName>
    <definedName name="QB_ROW_566040_3" localSheetId="4" hidden="1">'P&amp;L Detail'!$E$185</definedName>
    <definedName name="QB_ROW_566040_4" localSheetId="4" hidden="1">'P&amp;L Detail'!$E$190</definedName>
    <definedName name="QB_ROW_566040_5" localSheetId="4" hidden="1">'P&amp;L Detail'!$E$196</definedName>
    <definedName name="QB_ROW_566250" localSheetId="4" hidden="1">'P&amp;L Detail'!$F$258</definedName>
    <definedName name="QB_ROW_566250_1" localSheetId="4" hidden="1">'P&amp;L Detail'!$F$264</definedName>
    <definedName name="QB_ROW_566250_2" localSheetId="4" hidden="1">'P&amp;L Detail'!$F$267</definedName>
    <definedName name="QB_ROW_566250_3" localSheetId="4" hidden="1">'P&amp;L Detail'!$F$280</definedName>
    <definedName name="QB_ROW_566250_4" localSheetId="4" hidden="1">'P&amp;L Detail'!$F$246</definedName>
    <definedName name="QB_ROW_566250_5" localSheetId="4" hidden="1">'P&amp;L Detail'!$F$254</definedName>
    <definedName name="QB_ROW_566320" localSheetId="8" hidden="1">'FY24 Construction'!$C$31</definedName>
    <definedName name="QB_ROW_566320" localSheetId="9" hidden="1">'FY25 Construction'!$C$30</definedName>
    <definedName name="QB_ROW_566340" localSheetId="4" hidden="1">'P&amp;L Detail'!#REF!</definedName>
    <definedName name="QB_ROW_566340_1" localSheetId="4" hidden="1">'P&amp;L Detail'!$E$85</definedName>
    <definedName name="QB_ROW_566340_2" localSheetId="4" hidden="1">'P&amp;L Detail'!$E$84</definedName>
    <definedName name="QB_ROW_566340_3" localSheetId="4" hidden="1">'P&amp;L Detail'!$E$87</definedName>
    <definedName name="QB_ROW_566340_4" localSheetId="4" hidden="1">'P&amp;L Detail'!$E$225</definedName>
    <definedName name="QB_ROW_566340_5" localSheetId="4" hidden="1">'P&amp;L Detail'!$E$88</definedName>
    <definedName name="QB_ROW_568040" localSheetId="4" hidden="1">'P&amp;L Detail'!#REF!</definedName>
    <definedName name="QB_ROW_568040_1" localSheetId="4" hidden="1">'P&amp;L Detail'!$E$226</definedName>
    <definedName name="QB_ROW_568040_2" localSheetId="4" hidden="1">'P&amp;L Detail'!$E$230</definedName>
    <definedName name="QB_ROW_568040_3" localSheetId="4" hidden="1">'P&amp;L Detail'!$E$188</definedName>
    <definedName name="QB_ROW_568040_4" localSheetId="4" hidden="1">'P&amp;L Detail'!$E$193</definedName>
    <definedName name="QB_ROW_568040_5" localSheetId="4" hidden="1">'P&amp;L Detail'!$E$199</definedName>
    <definedName name="QB_ROW_568250" localSheetId="4" hidden="1">'P&amp;L Detail'!$F$265</definedName>
    <definedName name="QB_ROW_568250_1" localSheetId="4" hidden="1">'P&amp;L Detail'!$F$270</definedName>
    <definedName name="QB_ROW_568250_2" localSheetId="4" hidden="1">'P&amp;L Detail'!$F$273</definedName>
    <definedName name="QB_ROW_568250_3" localSheetId="4" hidden="1">'P&amp;L Detail'!$F$286</definedName>
    <definedName name="QB_ROW_568250_4" localSheetId="4" hidden="1">'P&amp;L Detail'!$F$258</definedName>
    <definedName name="QB_ROW_568250_5" localSheetId="4" hidden="1">'P&amp;L Detail'!$F$237</definedName>
    <definedName name="QB_ROW_568340" localSheetId="4" hidden="1">'P&amp;L Detail'!#REF!</definedName>
    <definedName name="QB_ROW_568340_1" localSheetId="4" hidden="1">'P&amp;L Detail'!$E$86</definedName>
    <definedName name="QB_ROW_568340_2" localSheetId="4" hidden="1">'P&amp;L Detail'!$E$85</definedName>
    <definedName name="QB_ROW_568340_3" localSheetId="4" hidden="1">'P&amp;L Detail'!$E$88</definedName>
    <definedName name="QB_ROW_568340_4" localSheetId="4" hidden="1">'P&amp;L Detail'!$E$231</definedName>
    <definedName name="QB_ROW_568340_5" localSheetId="4" hidden="1">'P&amp;L Detail'!$E$89</definedName>
    <definedName name="QB_ROW_569040" localSheetId="4" hidden="1">'P&amp;L Detail'!#REF!</definedName>
    <definedName name="QB_ROW_569040_1" localSheetId="4" hidden="1">'P&amp;L Detail'!$E$232</definedName>
    <definedName name="QB_ROW_569040_2" localSheetId="4" hidden="1">'P&amp;L Detail'!$E$236</definedName>
    <definedName name="QB_ROW_569040_3" localSheetId="4" hidden="1">'P&amp;L Detail'!$E$191</definedName>
    <definedName name="QB_ROW_569040_4" localSheetId="4" hidden="1">'P&amp;L Detail'!$E$196</definedName>
    <definedName name="QB_ROW_569040_5" localSheetId="4" hidden="1">'P&amp;L Detail'!$E$202</definedName>
    <definedName name="QB_ROW_569250" localSheetId="4" hidden="1">'P&amp;L Detail'!$F$249</definedName>
    <definedName name="QB_ROW_569250_1" localSheetId="4" hidden="1">'P&amp;L Detail'!$F$200</definedName>
    <definedName name="QB_ROW_569250_2" localSheetId="4" hidden="1">'P&amp;L Detail'!$F$211</definedName>
    <definedName name="QB_ROW_569250_3" localSheetId="4" hidden="1">'P&amp;L Detail'!$F$269</definedName>
    <definedName name="QB_ROW_569250_4" localSheetId="4" hidden="1">'P&amp;L Detail'!$F$241</definedName>
    <definedName name="QB_ROW_569250_5" localSheetId="4" hidden="1">'P&amp;L Detail'!$F$243</definedName>
    <definedName name="QB_ROW_569340" localSheetId="4" hidden="1">'P&amp;L Detail'!#REF!</definedName>
    <definedName name="QB_ROW_569340_1" localSheetId="4" hidden="1">'P&amp;L Detail'!$E$87</definedName>
    <definedName name="QB_ROW_569340_2" localSheetId="4" hidden="1">'P&amp;L Detail'!$E$86</definedName>
    <definedName name="QB_ROW_569340_3" localSheetId="4" hidden="1">'P&amp;L Detail'!$E$89</definedName>
    <definedName name="QB_ROW_569340_4" localSheetId="4" hidden="1">'P&amp;L Detail'!$E$235</definedName>
    <definedName name="QB_ROW_569340_5" localSheetId="4" hidden="1">'P&amp;L Detail'!$E$90</definedName>
    <definedName name="QB_ROW_571030" localSheetId="4" hidden="1">'P&amp;L Detail'!#REF!</definedName>
    <definedName name="QB_ROW_571030_1" localSheetId="4" hidden="1">'P&amp;L Detail'!$D$4</definedName>
    <definedName name="QB_ROW_571030_2" localSheetId="4" hidden="1">'P&amp;L Detail'!$D$3</definedName>
    <definedName name="QB_ROW_571240" localSheetId="4" hidden="1">'P&amp;L Detail'!$E$13</definedName>
    <definedName name="QB_ROW_571240_1" localSheetId="4" hidden="1">'P&amp;L Detail'!$E$11</definedName>
    <definedName name="QB_ROW_571240_2" localSheetId="4" hidden="1">'P&amp;L Detail'!$E$12</definedName>
    <definedName name="QB_ROW_571240_3" localSheetId="4" hidden="1">'P&amp;L Detail'!$E$14</definedName>
    <definedName name="QB_ROW_571330" localSheetId="4" hidden="1">'P&amp;L Detail'!#REF!</definedName>
    <definedName name="QB_ROW_571330_1" localSheetId="4" hidden="1">'P&amp;L Detail'!$D$13</definedName>
    <definedName name="QB_ROW_571330_2" localSheetId="4" hidden="1">'P&amp;L Detail'!$D$14</definedName>
    <definedName name="QB_ROW_571330_3" localSheetId="4" hidden="1">'P&amp;L Detail'!$D$11</definedName>
    <definedName name="QB_ROW_571330_4" localSheetId="4" hidden="1">'P&amp;L Detail'!$D$12</definedName>
    <definedName name="QB_ROW_571330_5" localSheetId="4" hidden="1">'P&amp;L Detail'!$D$15</definedName>
    <definedName name="QB_ROW_572240" localSheetId="4" hidden="1">'P&amp;L Detail'!#REF!</definedName>
    <definedName name="QB_ROW_572240_1" localSheetId="4" hidden="1">'P&amp;L Detail'!$E$5</definedName>
    <definedName name="QB_ROW_572240_2" localSheetId="4" hidden="1">'P&amp;L Detail'!$E$4</definedName>
    <definedName name="QB_ROW_573240" localSheetId="4" hidden="1">'P&amp;L Detail'!#REF!</definedName>
    <definedName name="QB_ROW_573240_1" localSheetId="4" hidden="1">'P&amp;L Detail'!$E$7</definedName>
    <definedName name="QB_ROW_573240_2" localSheetId="4" hidden="1">'P&amp;L Detail'!$E$6</definedName>
    <definedName name="QB_ROW_574240" localSheetId="4" hidden="1">'P&amp;L Detail'!#REF!</definedName>
    <definedName name="QB_ROW_574240_1" localSheetId="4" hidden="1">'P&amp;L Detail'!$E$9</definedName>
    <definedName name="QB_ROW_574240_2" localSheetId="4" hidden="1">'P&amp;L Detail'!$E$8</definedName>
    <definedName name="QB_ROW_577240" localSheetId="4" hidden="1">'P&amp;L Detail'!#REF!</definedName>
    <definedName name="QB_ROW_577240_1" localSheetId="4" hidden="1">'P&amp;L Detail'!$E$10</definedName>
    <definedName name="QB_ROW_577240_2" localSheetId="4" hidden="1">'P&amp;L Detail'!$E$9</definedName>
    <definedName name="QB_ROW_578240" localSheetId="4" hidden="1">'P&amp;L Detail'!#REF!</definedName>
    <definedName name="QB_ROW_578240_1" localSheetId="4" hidden="1">'P&amp;L Detail'!$E$11</definedName>
    <definedName name="QB_ROW_578240_2" localSheetId="4" hidden="1">'P&amp;L Detail'!$E$10</definedName>
    <definedName name="QB_ROW_579240" localSheetId="4" hidden="1">'P&amp;L Detail'!#REF!</definedName>
    <definedName name="QB_ROW_579240_1" localSheetId="4" hidden="1">'P&amp;L Detail'!$E$12</definedName>
    <definedName name="QB_ROW_579240_2" localSheetId="4" hidden="1">'P&amp;L Detail'!$E$10</definedName>
    <definedName name="QB_ROW_579240_3" localSheetId="4" hidden="1">'P&amp;L Detail'!$E$11</definedName>
    <definedName name="QB_ROW_579240_4" localSheetId="4" hidden="1">'P&amp;L Detail'!$E$13</definedName>
    <definedName name="QB_ROW_580030" localSheetId="4" hidden="1">'P&amp;L Detail'!#REF!</definedName>
    <definedName name="QB_ROW_580030_1" localSheetId="4" hidden="1">'P&amp;L Detail'!$D$14</definedName>
    <definedName name="QB_ROW_580030_2" localSheetId="4" hidden="1">'P&amp;L Detail'!$D$15</definedName>
    <definedName name="QB_ROW_580030_3" localSheetId="4" hidden="1">'P&amp;L Detail'!$D$12</definedName>
    <definedName name="QB_ROW_580030_4" localSheetId="4" hidden="1">'P&amp;L Detail'!$D$13</definedName>
    <definedName name="QB_ROW_580030_5" localSheetId="4" hidden="1">'P&amp;L Detail'!$D$16</definedName>
    <definedName name="QB_ROW_580330" localSheetId="4" hidden="1">'P&amp;L Detail'!#REF!</definedName>
    <definedName name="QB_ROW_580330_1" localSheetId="4" hidden="1">'P&amp;L Detail'!$D$17</definedName>
    <definedName name="QB_ROW_580330_2" localSheetId="4" hidden="1">'P&amp;L Detail'!$D$18</definedName>
    <definedName name="QB_ROW_580330_3" localSheetId="4" hidden="1">'P&amp;L Detail'!$D$19</definedName>
    <definedName name="QB_ROW_580330_4" localSheetId="4" hidden="1">'P&amp;L Detail'!$D$20</definedName>
    <definedName name="QB_ROW_580330_5" localSheetId="4" hidden="1">'P&amp;L Detail'!$D$21</definedName>
    <definedName name="QB_ROW_581240" localSheetId="4" hidden="1">'P&amp;L Detail'!#REF!</definedName>
    <definedName name="QB_ROW_581240_1" localSheetId="4" hidden="1">'P&amp;L Detail'!$E$15</definedName>
    <definedName name="QB_ROW_581240_2" localSheetId="4" hidden="1">'P&amp;L Detail'!$E$16</definedName>
    <definedName name="QB_ROW_581240_3" localSheetId="4" hidden="1">'P&amp;L Detail'!$E$13</definedName>
    <definedName name="QB_ROW_581240_4" localSheetId="4" hidden="1">'P&amp;L Detail'!$E$14</definedName>
    <definedName name="QB_ROW_581240_5" localSheetId="4" hidden="1">'P&amp;L Detail'!$E$17</definedName>
    <definedName name="QB_ROW_582240" localSheetId="4" hidden="1">'P&amp;L Detail'!#REF!</definedName>
    <definedName name="QB_ROW_582240_1" localSheetId="4" hidden="1">'P&amp;L Detail'!$E$16</definedName>
    <definedName name="QB_ROW_582240_2" localSheetId="4" hidden="1">'P&amp;L Detail'!$E$17</definedName>
    <definedName name="QB_ROW_582240_3" localSheetId="4" hidden="1">'P&amp;L Detail'!$E$14</definedName>
    <definedName name="QB_ROW_582240_4" localSheetId="4" hidden="1">'P&amp;L Detail'!$E$15</definedName>
    <definedName name="QB_ROW_582240_5" localSheetId="4" hidden="1">'P&amp;L Detail'!$E$19</definedName>
    <definedName name="QB_ROW_583030" localSheetId="4" hidden="1">'P&amp;L Detail'!#REF!</definedName>
    <definedName name="QB_ROW_583030_1" localSheetId="4" hidden="1">'P&amp;L Detail'!$D$18</definedName>
    <definedName name="QB_ROW_583030_2" localSheetId="4" hidden="1">'P&amp;L Detail'!$D$19</definedName>
    <definedName name="QB_ROW_583030_3" localSheetId="4" hidden="1">'P&amp;L Detail'!$D$20</definedName>
    <definedName name="QB_ROW_583030_4" localSheetId="4" hidden="1">'P&amp;L Detail'!$D$21</definedName>
    <definedName name="QB_ROW_583030_5" localSheetId="4" hidden="1">'P&amp;L Detail'!$D$22</definedName>
    <definedName name="QB_ROW_583330" localSheetId="4" hidden="1">'P&amp;L Detail'!#REF!</definedName>
    <definedName name="QB_ROW_583330_1" localSheetId="4" hidden="1">'P&amp;L Detail'!$D$27</definedName>
    <definedName name="QB_ROW_583330_2" localSheetId="4" hidden="1">'P&amp;L Detail'!$D$29</definedName>
    <definedName name="QB_ROW_583330_3" localSheetId="4" hidden="1">'P&amp;L Detail'!$D$30</definedName>
    <definedName name="QB_ROW_583330_4" localSheetId="4" hidden="1">'P&amp;L Detail'!$D$32</definedName>
    <definedName name="QB_ROW_583330_5" localSheetId="4" hidden="1">'P&amp;L Detail'!$D$34</definedName>
    <definedName name="QB_ROW_584240" localSheetId="4" hidden="1">'P&amp;L Detail'!$E$23</definedName>
    <definedName name="QB_ROW_584240_1" localSheetId="4" hidden="1">'P&amp;L Detail'!$E$25</definedName>
    <definedName name="QB_ROW_584240_2" localSheetId="4" hidden="1">'P&amp;L Detail'!$E$26</definedName>
    <definedName name="QB_ROW_586240" localSheetId="4" hidden="1">'P&amp;L Detail'!#REF!</definedName>
    <definedName name="QB_ROW_586240_1" localSheetId="4" hidden="1">'P&amp;L Detail'!$E$20</definedName>
    <definedName name="QB_ROW_586240_2" localSheetId="4" hidden="1">'P&amp;L Detail'!$E$21</definedName>
    <definedName name="QB_ROW_586240_3" localSheetId="4" hidden="1">'P&amp;L Detail'!$E$22</definedName>
    <definedName name="QB_ROW_586240_4" localSheetId="4" hidden="1">'P&amp;L Detail'!$E$23</definedName>
    <definedName name="QB_ROW_586240_5" localSheetId="4" hidden="1">'P&amp;L Detail'!$E$24</definedName>
    <definedName name="QB_ROW_587240" localSheetId="4" hidden="1">'P&amp;L Detail'!#REF!</definedName>
    <definedName name="QB_ROW_587240_1" localSheetId="4" hidden="1">'P&amp;L Detail'!$E$21</definedName>
    <definedName name="QB_ROW_587240_2" localSheetId="4" hidden="1">'P&amp;L Detail'!$E$22</definedName>
    <definedName name="QB_ROW_587240_3" localSheetId="4" hidden="1">'P&amp;L Detail'!$E$23</definedName>
    <definedName name="QB_ROW_587240_4" localSheetId="4" hidden="1">'P&amp;L Detail'!$E$24</definedName>
    <definedName name="QB_ROW_587240_5" localSheetId="4" hidden="1">'P&amp;L Detail'!$E$25</definedName>
    <definedName name="QB_ROW_588240" localSheetId="4" hidden="1">'P&amp;L Detail'!#REF!</definedName>
    <definedName name="QB_ROW_588240_1" localSheetId="4" hidden="1">'P&amp;L Detail'!$E$22</definedName>
    <definedName name="QB_ROW_588240_2" localSheetId="4" hidden="1">'P&amp;L Detail'!$E$23</definedName>
    <definedName name="QB_ROW_588240_3" localSheetId="4" hidden="1">'P&amp;L Detail'!$E$24</definedName>
    <definedName name="QB_ROW_588240_4" localSheetId="4" hidden="1">'P&amp;L Detail'!$E$25</definedName>
    <definedName name="QB_ROW_588240_5" localSheetId="4" hidden="1">'P&amp;L Detail'!$E$26</definedName>
    <definedName name="QB_ROW_590240" localSheetId="4" hidden="1">'P&amp;L Detail'!#REF!</definedName>
    <definedName name="QB_ROW_590240_1" localSheetId="4" hidden="1">'P&amp;L Detail'!$E$23</definedName>
    <definedName name="QB_ROW_590240_2" localSheetId="4" hidden="1">'P&amp;L Detail'!$E$24</definedName>
    <definedName name="QB_ROW_590240_3" localSheetId="4" hidden="1">'P&amp;L Detail'!$E$25</definedName>
    <definedName name="QB_ROW_590240_4" localSheetId="4" hidden="1">'P&amp;L Detail'!$E$26</definedName>
    <definedName name="QB_ROW_590240_5" localSheetId="4" hidden="1">'P&amp;L Detail'!$E$27</definedName>
    <definedName name="QB_ROW_591240" localSheetId="4" hidden="1">'P&amp;L Detail'!#REF!</definedName>
    <definedName name="QB_ROW_591240_1" localSheetId="4" hidden="1">'P&amp;L Detail'!$E$26</definedName>
    <definedName name="QB_ROW_591240_2" localSheetId="4" hidden="1">'P&amp;L Detail'!$E$27</definedName>
    <definedName name="QB_ROW_591240_3" localSheetId="4" hidden="1">'P&amp;L Detail'!$E$28</definedName>
    <definedName name="QB_ROW_591240_4" localSheetId="4" hidden="1">'P&amp;L Detail'!$E$29</definedName>
    <definedName name="QB_ROW_591240_5" localSheetId="4" hidden="1">'P&amp;L Detail'!$E$30</definedName>
    <definedName name="QB_ROW_594050" localSheetId="4" hidden="1">'P&amp;L Detail'!#REF!</definedName>
    <definedName name="QB_ROW_594050_1" localSheetId="4" hidden="1">'P&amp;L Detail'!$F$131</definedName>
    <definedName name="QB_ROW_594050_2" localSheetId="4" hidden="1">'P&amp;L Detail'!$F$133</definedName>
    <definedName name="QB_ROW_594050_3" localSheetId="4" hidden="1">'P&amp;L Detail'!$F$117</definedName>
    <definedName name="QB_ROW_594050_4" localSheetId="4" hidden="1">'P&amp;L Detail'!$F$118</definedName>
    <definedName name="QB_ROW_594050_5" localSheetId="4" hidden="1">'P&amp;L Detail'!$F$125</definedName>
    <definedName name="QB_ROW_594260" localSheetId="4" hidden="1">'P&amp;L Detail'!$G$134</definedName>
    <definedName name="QB_ROW_594260_1" localSheetId="4" hidden="1">'P&amp;L Detail'!$G$136</definedName>
    <definedName name="QB_ROW_594260_2" localSheetId="4" hidden="1">'P&amp;L Detail'!$G$142</definedName>
    <definedName name="QB_ROW_594260_3" localSheetId="4" hidden="1">'P&amp;L Detail'!$G$147</definedName>
    <definedName name="QB_ROW_594260_4" localSheetId="4" hidden="1">'P&amp;L Detail'!$G$149</definedName>
    <definedName name="QB_ROW_594260_5" localSheetId="4" hidden="1">'P&amp;L Detail'!$G$156</definedName>
    <definedName name="QB_ROW_594350" localSheetId="4" hidden="1">'P&amp;L Detail'!#REF!</definedName>
    <definedName name="QB_ROW_594350_1" localSheetId="4" hidden="1">'P&amp;L Detail'!$F$54</definedName>
    <definedName name="QB_ROW_594350_2" localSheetId="4" hidden="1">'P&amp;L Detail'!$F$56</definedName>
    <definedName name="QB_ROW_594350_3" localSheetId="4" hidden="1">'P&amp;L Detail'!$F$135</definedName>
    <definedName name="QB_ROW_594350_4" localSheetId="4" hidden="1">'P&amp;L Detail'!$F$57</definedName>
    <definedName name="QB_ROW_594350_5" localSheetId="4" hidden="1">'P&amp;L Detail'!$F$137</definedName>
    <definedName name="QB_ROW_596240" localSheetId="4" hidden="1">'P&amp;L Detail'!$E$16</definedName>
    <definedName name="QB_ROW_596240_1" localSheetId="4" hidden="1">'P&amp;L Detail'!$E$18</definedName>
    <definedName name="QB_ROW_596240_2" localSheetId="4" hidden="1">'P&amp;L Detail'!$E$17</definedName>
    <definedName name="QB_ROW_599040" localSheetId="4" hidden="1">'P&amp;L Detail'!#REF!</definedName>
    <definedName name="QB_ROW_599040_1" localSheetId="4" hidden="1">'P&amp;L Detail'!$E$92</definedName>
    <definedName name="QB_ROW_599040_2" localSheetId="4" hidden="1">'P&amp;L Detail'!$E$244</definedName>
    <definedName name="QB_ROW_599040_3" localSheetId="4" hidden="1">'P&amp;L Detail'!$E$248</definedName>
    <definedName name="QB_ROW_599040_4" localSheetId="4" hidden="1">'P&amp;L Detail'!$E$198</definedName>
    <definedName name="QB_ROW_599040_5" localSheetId="4" hidden="1">'P&amp;L Detail'!$E$204</definedName>
    <definedName name="QB_ROW_599250" localSheetId="4" hidden="1">'P&amp;L Detail'!$F$283</definedName>
    <definedName name="QB_ROW_599250_1" localSheetId="4" hidden="1">'P&amp;L Detail'!$F$281</definedName>
    <definedName name="QB_ROW_599250_2" localSheetId="4" hidden="1">'P&amp;L Detail'!$F$284</definedName>
    <definedName name="QB_ROW_599250_3" localSheetId="4" hidden="1">'P&amp;L Detail'!$F$299</definedName>
    <definedName name="QB_ROW_599250_4" localSheetId="4" hidden="1">'P&amp;L Detail'!$F$254</definedName>
    <definedName name="QB_ROW_599250_5" localSheetId="4" hidden="1">'P&amp;L Detail'!$F$269</definedName>
    <definedName name="QB_ROW_599340" localSheetId="4" hidden="1">'P&amp;L Detail'!#REF!</definedName>
    <definedName name="QB_ROW_599340_1" localSheetId="4" hidden="1">'P&amp;L Detail'!$E$90</definedName>
    <definedName name="QB_ROW_599340_2" localSheetId="4" hidden="1">'P&amp;L Detail'!$E$89</definedName>
    <definedName name="QB_ROW_599340_3" localSheetId="4" hidden="1">'P&amp;L Detail'!$E$94</definedName>
    <definedName name="QB_ROW_599340_4" localSheetId="4" hidden="1">'P&amp;L Detail'!$E$246</definedName>
    <definedName name="QB_ROW_599340_5" localSheetId="4" hidden="1">'P&amp;L Detail'!$E$92</definedName>
    <definedName name="QB_ROW_600030" localSheetId="3" hidden="1">'Balance Sheet'!$D$10</definedName>
    <definedName name="QB_ROW_600030_1" localSheetId="3" hidden="1">'Balance Sheet'!$D$12</definedName>
    <definedName name="QB_ROW_600030_2" localSheetId="3" hidden="1">'Balance Sheet'!$D$11</definedName>
    <definedName name="QB_ROW_600330" localSheetId="3" hidden="1">'Balance Sheet'!$D$13</definedName>
    <definedName name="QB_ROW_600330_1" localSheetId="3" hidden="1">'Balance Sheet'!$D$14</definedName>
    <definedName name="QB_ROW_600330_2" localSheetId="3" hidden="1">'Balance Sheet'!$D$12</definedName>
    <definedName name="QB_ROW_602230" localSheetId="3" hidden="1">'Balance Sheet'!$D$25</definedName>
    <definedName name="QB_ROW_602230_1" localSheetId="3" hidden="1">'Balance Sheet'!$D$28</definedName>
    <definedName name="QB_ROW_602230_2" localSheetId="3" hidden="1">'Balance Sheet'!$D$29</definedName>
    <definedName name="QB_ROW_602230_3" localSheetId="3" hidden="1">'Balance Sheet'!$D$26</definedName>
    <definedName name="QB_ROW_602230_4" localSheetId="3" hidden="1">'Balance Sheet'!$D$24</definedName>
    <definedName name="QB_ROW_602230_5" localSheetId="3" hidden="1">'Balance Sheet'!$D$21</definedName>
    <definedName name="QB_ROW_603250" localSheetId="3" hidden="1">'Balance Sheet'!$F$36</definedName>
    <definedName name="QB_ROW_603250_1" localSheetId="3" hidden="1">'Balance Sheet'!$F$38</definedName>
    <definedName name="QB_ROW_603250_2" localSheetId="3" hidden="1">'Balance Sheet'!$F$40</definedName>
    <definedName name="QB_ROW_603250_3" localSheetId="3" hidden="1">'Balance Sheet'!$F$43</definedName>
    <definedName name="QB_ROW_603250_4" localSheetId="3" hidden="1">'Balance Sheet'!$F$39</definedName>
    <definedName name="QB_ROW_603250_5" localSheetId="3" hidden="1">'Balance Sheet'!$F$47</definedName>
    <definedName name="QB_ROW_604250" localSheetId="3" hidden="1">'Balance Sheet'!$F$35</definedName>
    <definedName name="QB_ROW_604250_1" localSheetId="3" hidden="1">'Balance Sheet'!$F$37</definedName>
    <definedName name="QB_ROW_604250_2" localSheetId="3" hidden="1">'Balance Sheet'!$F$39</definedName>
    <definedName name="QB_ROW_604250_3" localSheetId="3" hidden="1">'Balance Sheet'!$F$42</definedName>
    <definedName name="QB_ROW_604250_4" localSheetId="3" hidden="1">'Balance Sheet'!$F$38</definedName>
    <definedName name="QB_ROW_604250_5" localSheetId="3" hidden="1">'Balance Sheet'!$F$46</definedName>
    <definedName name="QB_ROW_605230" localSheetId="3" hidden="1">'Balance Sheet'!$D$21</definedName>
    <definedName name="QB_ROW_605230_1" localSheetId="3" hidden="1">'Balance Sheet'!$D$24</definedName>
    <definedName name="QB_ROW_605230_2" localSheetId="3" hidden="1">'Balance Sheet'!$D$25</definedName>
    <definedName name="QB_ROW_605230_3" localSheetId="3" hidden="1">'Balance Sheet'!$D$22</definedName>
    <definedName name="QB_ROW_605230_4" localSheetId="3" hidden="1">'Balance Sheet'!$D$20</definedName>
    <definedName name="QB_ROW_605230_5" localSheetId="3" hidden="1">'Balance Sheet'!$D$17</definedName>
    <definedName name="QB_ROW_608240" localSheetId="4" hidden="1">'P&amp;L Detail'!$E$24</definedName>
    <definedName name="QB_ROW_608240_1" localSheetId="4" hidden="1">'P&amp;L Detail'!$E$25</definedName>
    <definedName name="QB_ROW_608240_2" localSheetId="4" hidden="1">'P&amp;L Detail'!$E$27</definedName>
    <definedName name="QB_ROW_613040" localSheetId="4" hidden="1">'P&amp;L Detail'!#REF!</definedName>
    <definedName name="QB_ROW_613040_1" localSheetId="4" hidden="1">'P&amp;L Detail'!$E$183</definedName>
    <definedName name="QB_ROW_613040_2" localSheetId="4" hidden="1">'P&amp;L Detail'!$E$185</definedName>
    <definedName name="QB_ROW_613040_3" localSheetId="4" hidden="1">'P&amp;L Detail'!$E$156</definedName>
    <definedName name="QB_ROW_613040_4" localSheetId="4" hidden="1">'P&amp;L Detail'!$E$160</definedName>
    <definedName name="QB_ROW_613040_5" localSheetId="4" hidden="1">'P&amp;L Detail'!$E$174</definedName>
    <definedName name="QB_ROW_613250" localSheetId="4" hidden="1">'P&amp;L Detail'!$F$229</definedName>
    <definedName name="QB_ROW_613250_1" localSheetId="4" hidden="1">'P&amp;L Detail'!$F$235</definedName>
    <definedName name="QB_ROW_613250_2" localSheetId="4" hidden="1">'P&amp;L Detail'!$F$238</definedName>
    <definedName name="QB_ROW_613250_3" localSheetId="4" hidden="1">'P&amp;L Detail'!$F$251</definedName>
    <definedName name="QB_ROW_613250_4" localSheetId="4" hidden="1">'P&amp;L Detail'!$F$220</definedName>
    <definedName name="QB_ROW_613250_5" localSheetId="4" hidden="1">'P&amp;L Detail'!$F$227</definedName>
    <definedName name="QB_ROW_613340" localSheetId="4" hidden="1">'P&amp;L Detail'!#REF!</definedName>
    <definedName name="QB_ROW_613340_1" localSheetId="4" hidden="1">'P&amp;L Detail'!$E$74</definedName>
    <definedName name="QB_ROW_613340_2" localSheetId="4" hidden="1">'P&amp;L Detail'!$E$77</definedName>
    <definedName name="QB_ROW_613340_3" localSheetId="4" hidden="1">'P&amp;L Detail'!$E$187</definedName>
    <definedName name="QB_ROW_613340_4" localSheetId="4" hidden="1">'P&amp;L Detail'!$E$78</definedName>
    <definedName name="QB_ROW_613340_5" localSheetId="4" hidden="1">'P&amp;L Detail'!$E$189</definedName>
    <definedName name="QB_ROW_618240" localSheetId="4" hidden="1">'P&amp;L Detail'!$E$18</definedName>
    <definedName name="QB_ROW_618240_1" localSheetId="4" hidden="1">'P&amp;L Detail'!$E$19</definedName>
    <definedName name="QB_ROW_618240_2" localSheetId="4" hidden="1">'P&amp;L Detail'!$E$17</definedName>
    <definedName name="QB_ROW_621240" localSheetId="3" hidden="1">'Balance Sheet'!$E$21</definedName>
    <definedName name="QB_ROW_621240_1" localSheetId="3" hidden="1">'Balance Sheet'!$E$22</definedName>
    <definedName name="QB_ROW_622050" localSheetId="4" hidden="1">'P&amp;L Detail'!$F$144</definedName>
    <definedName name="QB_ROW_622050_1" localSheetId="4" hidden="1">'P&amp;L Detail'!$F$146</definedName>
    <definedName name="QB_ROW_622050_2" localSheetId="4" hidden="1">'P&amp;L Detail'!$F$161</definedName>
    <definedName name="QB_ROW_622050_3" localSheetId="4" hidden="1">'P&amp;L Detail'!$F$168</definedName>
    <definedName name="QB_ROW_622050_4" localSheetId="4" hidden="1">'P&amp;L Detail'!$F$170</definedName>
    <definedName name="QB_ROW_622050_5" localSheetId="4" hidden="1">'P&amp;L Detail'!$F$173</definedName>
    <definedName name="QB_ROW_622260" localSheetId="4" hidden="1">'P&amp;L Detail'!$G$163</definedName>
    <definedName name="QB_ROW_622260_1" localSheetId="4" hidden="1">'P&amp;L Detail'!$G$170</definedName>
    <definedName name="QB_ROW_622260_2" localSheetId="4" hidden="1">'P&amp;L Detail'!$G$172</definedName>
    <definedName name="QB_ROW_622260_3" localSheetId="4" hidden="1">'P&amp;L Detail'!$G$175</definedName>
    <definedName name="QB_ROW_622260_4" localSheetId="4" hidden="1">'P&amp;L Detail'!$G$160</definedName>
    <definedName name="QB_ROW_622260_5" localSheetId="4" hidden="1">'P&amp;L Detail'!$G$161</definedName>
    <definedName name="QB_ROW_622350" localSheetId="4" hidden="1">'P&amp;L Detail'!$F$61</definedName>
    <definedName name="QB_ROW_622350_1" localSheetId="4" hidden="1">'P&amp;L Detail'!$F$146</definedName>
    <definedName name="QB_ROW_622350_2" localSheetId="4" hidden="1">'P&amp;L Detail'!$F$62</definedName>
    <definedName name="QB_ROW_622350_3" localSheetId="4" hidden="1">'P&amp;L Detail'!$F$148</definedName>
    <definedName name="QB_ROW_622350_4" localSheetId="4" hidden="1">'P&amp;L Detail'!$F$164</definedName>
    <definedName name="QB_ROW_622350_5" localSheetId="4" hidden="1">'P&amp;L Detail'!$F$171</definedName>
    <definedName name="QB_ROW_625260" localSheetId="4" hidden="1">'P&amp;L Detail'!$G$175</definedName>
    <definedName name="QB_ROW_625260_1" localSheetId="4" hidden="1">'P&amp;L Detail'!$G$191</definedName>
    <definedName name="QB_ROW_628230" localSheetId="3" hidden="1">'Balance Sheet'!$D$5</definedName>
    <definedName name="QB_ROW_628230_1" localSheetId="3" hidden="1">'Balance Sheet'!$D$6</definedName>
    <definedName name="QB_ROW_628230_2" localSheetId="3" hidden="1">'Balance Sheet'!$D$7</definedName>
    <definedName name="QB_ROW_633230" localSheetId="3" hidden="1">'Balance Sheet'!$D$6</definedName>
    <definedName name="QB_ROW_633230_1" localSheetId="3" hidden="1">'Balance Sheet'!$D$7</definedName>
    <definedName name="QB_ROW_633230_2" localSheetId="3" hidden="1">'Balance Sheet'!$D$8</definedName>
    <definedName name="QB_ROW_634230" localSheetId="3" hidden="1">'Balance Sheet'!$D$19</definedName>
    <definedName name="QB_ROW_634230_1" localSheetId="3" hidden="1">'Balance Sheet'!$D$20</definedName>
    <definedName name="QB_ROW_634230_2" localSheetId="3" hidden="1">'Balance Sheet'!$D$18</definedName>
    <definedName name="QB_ROW_634230_3" localSheetId="3" hidden="1">'Balance Sheet'!$D$15</definedName>
    <definedName name="QB_ROW_635230" localSheetId="3" hidden="1">'Balance Sheet'!$D$18</definedName>
    <definedName name="QB_ROW_635230_1" localSheetId="3" hidden="1">'Balance Sheet'!$D$19</definedName>
    <definedName name="QB_ROW_635230_2" localSheetId="3" hidden="1">'Balance Sheet'!$D$17</definedName>
    <definedName name="QB_ROW_635230_3" localSheetId="3" hidden="1">'Balance Sheet'!$D$14</definedName>
    <definedName name="QB_ROW_639230" localSheetId="3" hidden="1">'Balance Sheet'!$D$24</definedName>
    <definedName name="QB_ROW_639230_1" localSheetId="3" hidden="1">'Balance Sheet'!$D$27</definedName>
    <definedName name="QB_ROW_639230_2" localSheetId="3" hidden="1">'Balance Sheet'!$D$28</definedName>
    <definedName name="QB_ROW_639230_3" localSheetId="3" hidden="1">'Balance Sheet'!$D$25</definedName>
    <definedName name="QB_ROW_639230_4" localSheetId="3" hidden="1">'Balance Sheet'!$D$23</definedName>
    <definedName name="QB_ROW_639230_5" localSheetId="3" hidden="1">'Balance Sheet'!$D$20</definedName>
    <definedName name="QB_ROW_640040" localSheetId="4" hidden="1">'P&amp;L Detail'!#REF!</definedName>
    <definedName name="QB_ROW_640040_1" localSheetId="4" hidden="1">'P&amp;L Detail'!$E$241</definedName>
    <definedName name="QB_ROW_640040_2" localSheetId="4" hidden="1">'P&amp;L Detail'!$E$245</definedName>
    <definedName name="QB_ROW_640040_3" localSheetId="4" hidden="1">'P&amp;L Detail'!$E$277</definedName>
    <definedName name="QB_ROW_640040_4" localSheetId="4" hidden="1">'P&amp;L Detail'!$E$275</definedName>
    <definedName name="QB_ROW_640040_5" localSheetId="4" hidden="1">'P&amp;L Detail'!$E$278</definedName>
    <definedName name="QB_ROW_640250" localSheetId="4" hidden="1">'P&amp;L Detail'!$F$279</definedName>
    <definedName name="QB_ROW_640250_1" localSheetId="4" hidden="1">'P&amp;L Detail'!$F$277</definedName>
    <definedName name="QB_ROW_640250_2" localSheetId="4" hidden="1">'P&amp;L Detail'!$F$280</definedName>
    <definedName name="QB_ROW_640250_3" localSheetId="4" hidden="1">'P&amp;L Detail'!$F$295</definedName>
    <definedName name="QB_ROW_640340" localSheetId="4" hidden="1">'P&amp;L Detail'!#REF!</definedName>
    <definedName name="QB_ROW_640340_1" localSheetId="4" hidden="1">'P&amp;L Detail'!$E$89</definedName>
    <definedName name="QB_ROW_640340_2" localSheetId="4" hidden="1">'P&amp;L Detail'!$E$88</definedName>
    <definedName name="QB_ROW_640340_3" localSheetId="4" hidden="1">'P&amp;L Detail'!$E$91</definedName>
    <definedName name="QB_ROW_640340_4" localSheetId="4" hidden="1">'P&amp;L Detail'!$E$243</definedName>
    <definedName name="QB_ROW_640340_5" localSheetId="4" hidden="1">'P&amp;L Detail'!$E$92</definedName>
    <definedName name="QB_ROW_641030" localSheetId="3" hidden="1">'Balance Sheet'!$D$46</definedName>
    <definedName name="QB_ROW_641030_1" localSheetId="3" hidden="1">'Balance Sheet'!$D$33</definedName>
    <definedName name="QB_ROW_641030_2" localSheetId="3" hidden="1">'Balance Sheet'!$D$48</definedName>
    <definedName name="QB_ROW_641030_3" localSheetId="3" hidden="1">'Balance Sheet'!$D$50</definedName>
    <definedName name="QB_ROW_641030_4" localSheetId="3" hidden="1">'Balance Sheet'!$D$52</definedName>
    <definedName name="QB_ROW_641030_5" localSheetId="3" hidden="1">'Balance Sheet'!$D$53</definedName>
    <definedName name="QB_ROW_641240" localSheetId="3" hidden="1">'Balance Sheet'!$E$52</definedName>
    <definedName name="QB_ROW_641330" localSheetId="3" hidden="1">'Balance Sheet'!$D$48</definedName>
    <definedName name="QB_ROW_641330_1" localSheetId="3" hidden="1">'Balance Sheet'!$D$35</definedName>
    <definedName name="QB_ROW_641330_2" localSheetId="3" hidden="1">'Balance Sheet'!$D$53</definedName>
    <definedName name="QB_ROW_641330_3" localSheetId="3" hidden="1">'Balance Sheet'!$D$55</definedName>
    <definedName name="QB_ROW_641330_4" localSheetId="3" hidden="1">'Balance Sheet'!$D$57</definedName>
    <definedName name="QB_ROW_641330_5" localSheetId="3" hidden="1">'Balance Sheet'!$D$58</definedName>
    <definedName name="QB_ROW_647250" localSheetId="4" hidden="1">'P&amp;L Detail'!$F$180</definedName>
    <definedName name="QB_ROW_647250_1" localSheetId="4" hidden="1">'P&amp;L Detail'!$F$186</definedName>
    <definedName name="QB_ROW_647250_2" localSheetId="4" hidden="1">'P&amp;L Detail'!$F$203</definedName>
    <definedName name="QB_ROW_655240" localSheetId="4" hidden="1">'P&amp;L Detail'!#REF!</definedName>
    <definedName name="QB_ROW_655240_1" localSheetId="4" hidden="1">'P&amp;L Detail'!$E$6</definedName>
    <definedName name="QB_ROW_655240_2" localSheetId="4" hidden="1">'P&amp;L Detail'!$E$5</definedName>
    <definedName name="QB_ROW_656240" localSheetId="4" hidden="1">'P&amp;L Detail'!#REF!</definedName>
    <definedName name="QB_ROW_656240_1" localSheetId="4" hidden="1">'P&amp;L Detail'!$E$8</definedName>
    <definedName name="QB_ROW_656240_2" localSheetId="4" hidden="1">'P&amp;L Detail'!$E$7</definedName>
    <definedName name="QB_ROW_657040" localSheetId="4" hidden="1">'P&amp;L Detail'!#REF!</definedName>
    <definedName name="QB_ROW_657040_1" localSheetId="4" hidden="1">'P&amp;L Detail'!$E$236</definedName>
    <definedName name="QB_ROW_657040_2" localSheetId="4" hidden="1">'P&amp;L Detail'!$E$240</definedName>
    <definedName name="QB_ROW_657040_3" localSheetId="4" hidden="1">'P&amp;L Detail'!$E$194</definedName>
    <definedName name="QB_ROW_657040_4" localSheetId="4" hidden="1">'P&amp;L Detail'!$E$199</definedName>
    <definedName name="QB_ROW_657040_5" localSheetId="4" hidden="1">'P&amp;L Detail'!$E$205</definedName>
    <definedName name="QB_ROW_657250" localSheetId="4" hidden="1">'P&amp;L Detail'!$F$275</definedName>
    <definedName name="QB_ROW_657250_1" localSheetId="4" hidden="1">'P&amp;L Detail'!$F$250</definedName>
    <definedName name="QB_ROW_657250_2" localSheetId="4" hidden="1">'P&amp;L Detail'!$F$265</definedName>
    <definedName name="QB_ROW_657250_3" localSheetId="4" hidden="1">'P&amp;L Detail'!$F$258</definedName>
    <definedName name="QB_ROW_657250_4" localSheetId="4" hidden="1">'P&amp;L Detail'!$F$222</definedName>
    <definedName name="QB_ROW_657250_5" localSheetId="4" hidden="1">'P&amp;L Detail'!$F$273</definedName>
    <definedName name="QB_ROW_657340" localSheetId="4" hidden="1">'P&amp;L Detail'!#REF!</definedName>
    <definedName name="QB_ROW_657340_1" localSheetId="4" hidden="1">'P&amp;L Detail'!$E$88</definedName>
    <definedName name="QB_ROW_657340_2" localSheetId="4" hidden="1">'P&amp;L Detail'!$E$87</definedName>
    <definedName name="QB_ROW_657340_3" localSheetId="4" hidden="1">'P&amp;L Detail'!$E$90</definedName>
    <definedName name="QB_ROW_657340_4" localSheetId="4" hidden="1">'P&amp;L Detail'!$E$240</definedName>
    <definedName name="QB_ROW_657340_5" localSheetId="4" hidden="1">'P&amp;L Detail'!$E$91</definedName>
    <definedName name="QB_ROW_658260" localSheetId="4" hidden="1">'P&amp;L Detail'!#REF!</definedName>
    <definedName name="QB_ROW_658260_1" localSheetId="4" hidden="1">'P&amp;L Detail'!$G$36</definedName>
    <definedName name="QB_ROW_658260_2" localSheetId="4" hidden="1">'P&amp;L Detail'!$G$37</definedName>
    <definedName name="QB_ROW_658260_3" localSheetId="4" hidden="1">'P&amp;L Detail'!$G$39</definedName>
    <definedName name="QB_ROW_658260_4" localSheetId="4" hidden="1">'P&amp;L Detail'!$G$41</definedName>
    <definedName name="QB_ROW_658260_5" localSheetId="4" hidden="1">'P&amp;L Detail'!$G$42</definedName>
    <definedName name="QB_ROW_659260" localSheetId="4" hidden="1">'P&amp;L Detail'!#REF!</definedName>
    <definedName name="QB_ROW_659260_1" localSheetId="4" hidden="1">'P&amp;L Detail'!$G$37</definedName>
    <definedName name="QB_ROW_659260_2" localSheetId="4" hidden="1">'P&amp;L Detail'!$G$38</definedName>
    <definedName name="QB_ROW_659260_3" localSheetId="4" hidden="1">'P&amp;L Detail'!$G$40</definedName>
    <definedName name="QB_ROW_659260_4" localSheetId="4" hidden="1">'P&amp;L Detail'!$G$42</definedName>
    <definedName name="QB_ROW_659260_5" localSheetId="4" hidden="1">'P&amp;L Detail'!$G$43</definedName>
    <definedName name="QB_ROW_660260" localSheetId="4" hidden="1">'P&amp;L Detail'!$G$51</definedName>
    <definedName name="QB_ROW_660260_1" localSheetId="4" hidden="1">'P&amp;L Detail'!$G$49</definedName>
    <definedName name="QB_ROW_660260_2" localSheetId="4" hidden="1">'P&amp;L Detail'!$G$48</definedName>
    <definedName name="QB_ROW_662260" localSheetId="4" hidden="1">'P&amp;L Detail'!$G$52</definedName>
    <definedName name="QB_ROW_662260_1" localSheetId="4" hidden="1">'P&amp;L Detail'!$G$42</definedName>
    <definedName name="QB_ROW_663260" localSheetId="4" hidden="1">'P&amp;L Detail'!$G$53</definedName>
    <definedName name="QB_ROW_663260_1" localSheetId="4" hidden="1">'P&amp;L Detail'!$G$51</definedName>
    <definedName name="QB_ROW_663260_2" localSheetId="4" hidden="1">'P&amp;L Detail'!$G$49</definedName>
    <definedName name="QB_ROW_664260" localSheetId="4" hidden="1">'P&amp;L Detail'!$G$55</definedName>
    <definedName name="QB_ROW_664260_1" localSheetId="4" hidden="1">'P&amp;L Detail'!$G$54</definedName>
    <definedName name="QB_ROW_664260_2" localSheetId="4" hidden="1">'P&amp;L Detail'!$G$53</definedName>
    <definedName name="QB_ROW_665260" localSheetId="4" hidden="1">'P&amp;L Detail'!$G$52</definedName>
    <definedName name="QB_ROW_665260_1" localSheetId="4" hidden="1">'P&amp;L Detail'!$G$50</definedName>
    <definedName name="QB_ROW_668250" localSheetId="4" hidden="1">'P&amp;L Detail'!$F$167</definedName>
    <definedName name="QB_ROW_669250" localSheetId="4" hidden="1">'P&amp;L Detail'!$F$112</definedName>
    <definedName name="QB_ROW_670250" localSheetId="4" hidden="1">'P&amp;L Detail'!$F$194</definedName>
    <definedName name="QB_ROW_671250" localSheetId="4" hidden="1">'P&amp;L Detail'!$F$138</definedName>
    <definedName name="QB_ROW_672250" localSheetId="4" hidden="1">'P&amp;L Detail'!$F$117</definedName>
    <definedName name="QB_ROW_674250" localSheetId="4" hidden="1">'P&amp;L Detail'!$F$170</definedName>
    <definedName name="QB_ROW_675260" localSheetId="4" hidden="1">'P&amp;L Detail'!$G$67</definedName>
    <definedName name="QB_ROW_676250" localSheetId="4" hidden="1">'P&amp;L Detail'!$F$126</definedName>
    <definedName name="QB_ROW_676250_1" localSheetId="4" hidden="1">'P&amp;L Detail'!$F$143</definedName>
    <definedName name="QB_ROW_677250" localSheetId="4" hidden="1">'P&amp;L Detail'!$F$141</definedName>
    <definedName name="QB_ROW_678250" localSheetId="4" hidden="1">'P&amp;L Detail'!$F$196</definedName>
    <definedName name="QB_ROW_690250" localSheetId="4" hidden="1">'P&amp;L Detail'!$F$107</definedName>
    <definedName name="QB_ROW_690250_1" localSheetId="4" hidden="1">'P&amp;L Detail'!$F$118</definedName>
    <definedName name="QB_ROW_691250" localSheetId="4" hidden="1">'P&amp;L Detail'!$F$197</definedName>
    <definedName name="QB_ROW_692250" localSheetId="4" hidden="1">'P&amp;L Detail'!$F$146</definedName>
    <definedName name="QB_ROW_692250_1" localSheetId="4" hidden="1">'P&amp;L Detail'!$F$172</definedName>
    <definedName name="QB_ROW_693260" localSheetId="4" hidden="1">'P&amp;L Detail'!$G$78</definedName>
    <definedName name="QB_ROW_693260_1" localSheetId="4" hidden="1">'P&amp;L Detail'!$G$75</definedName>
    <definedName name="QB_ROW_694260" localSheetId="4" hidden="1">'P&amp;L Detail'!$G$79</definedName>
    <definedName name="QB_ROW_694260_1" localSheetId="4" hidden="1">'P&amp;L Detail'!$G$76</definedName>
    <definedName name="QB_ROW_695260" localSheetId="4" hidden="1">'P&amp;L Detail'!$G$80</definedName>
    <definedName name="QB_ROW_696250" localSheetId="4" hidden="1">'P&amp;L Detail'!$F$130</definedName>
    <definedName name="QB_ROW_697250" localSheetId="4" hidden="1">'P&amp;L Detail'!$F$150</definedName>
    <definedName name="QB_ROW_698250" localSheetId="4" hidden="1">'P&amp;L Detail'!$F$167</definedName>
    <definedName name="QB_ROW_698250_1" localSheetId="4" hidden="1">'P&amp;L Detail'!$F$199</definedName>
    <definedName name="QB_ROW_699250" localSheetId="4" hidden="1">'P&amp;L Detail'!$F$149</definedName>
    <definedName name="QB_ROW_699250_1" localSheetId="4" hidden="1">'P&amp;L Detail'!$F$176</definedName>
    <definedName name="QB_ROW_7001" localSheetId="3" hidden="1">'Balance Sheet'!$A$29</definedName>
    <definedName name="QB_ROW_7001_1" localSheetId="3" hidden="1">'Balance Sheet'!$A$32</definedName>
    <definedName name="QB_ROW_7001_2" localSheetId="3" hidden="1">'Balance Sheet'!$A$33</definedName>
    <definedName name="QB_ROW_7001_3" localSheetId="3" hidden="1">'Balance Sheet'!$A$30</definedName>
    <definedName name="QB_ROW_7001_4" localSheetId="3" hidden="1">'Balance Sheet'!$A$31</definedName>
    <definedName name="QB_ROW_7001_5" localSheetId="3" hidden="1">'Balance Sheet'!$A$28</definedName>
    <definedName name="QB_ROW_700250" localSheetId="4" hidden="1">'P&amp;L Detail'!$F$148</definedName>
    <definedName name="QB_ROW_700250_1" localSheetId="4" hidden="1">'P&amp;L Detail'!$F$175</definedName>
    <definedName name="QB_ROW_701250" localSheetId="4" hidden="1">'P&amp;L Detail'!$F$129</definedName>
    <definedName name="QB_ROW_701250_1" localSheetId="4" hidden="1">'P&amp;L Detail'!$F$147</definedName>
    <definedName name="QB_ROW_702250" localSheetId="4" hidden="1">'P&amp;L Detail'!$F$168</definedName>
    <definedName name="QB_ROW_702250_1" localSheetId="4" hidden="1">'P&amp;L Detail'!$F$200</definedName>
    <definedName name="QB_ROW_703250" localSheetId="4" hidden="1">'P&amp;L Detail'!$F$128</definedName>
    <definedName name="QB_ROW_703250_1" localSheetId="4" hidden="1">'P&amp;L Detail'!$F$146</definedName>
    <definedName name="QB_ROW_704250" localSheetId="4" hidden="1">'P&amp;L Detail'!$F$131</definedName>
    <definedName name="QB_ROW_704250_1" localSheetId="4" hidden="1">'P&amp;L Detail'!$F$149</definedName>
    <definedName name="QB_ROW_707250" localSheetId="4" hidden="1">'P&amp;L Detail'!$F$114</definedName>
    <definedName name="QB_ROW_709250" localSheetId="4" hidden="1">'P&amp;L Detail'!$F$111</definedName>
    <definedName name="QB_ROW_711250" localSheetId="4" hidden="1">'P&amp;L Detail'!#REF!</definedName>
    <definedName name="QB_ROW_711250_1" localSheetId="4" hidden="1">'P&amp;L Detail'!$F$93</definedName>
    <definedName name="QB_ROW_711250_2" localSheetId="4" hidden="1">'P&amp;L Detail'!$F$245</definedName>
    <definedName name="QB_ROW_711250_3" localSheetId="4" hidden="1">'P&amp;L Detail'!$F$249</definedName>
    <definedName name="QB_ROW_711250_4" localSheetId="4" hidden="1">'P&amp;L Detail'!$F$199</definedName>
    <definedName name="QB_ROW_711250_5" localSheetId="4" hidden="1">'P&amp;L Detail'!$F$205</definedName>
    <definedName name="QB_ROW_712250" localSheetId="4" hidden="1">'P&amp;L Detail'!$F$170</definedName>
    <definedName name="QB_ROW_712250_1" localSheetId="4" hidden="1">'P&amp;L Detail'!$F$201</definedName>
    <definedName name="QB_ROW_713250" localSheetId="4" hidden="1">'P&amp;L Detail'!$F$151</definedName>
    <definedName name="QB_ROW_713250_1" localSheetId="4" hidden="1">'P&amp;L Detail'!$F$178</definedName>
    <definedName name="QB_ROW_716260" localSheetId="4" hidden="1">'P&amp;L Detail'!#REF!</definedName>
    <definedName name="QB_ROW_716260_1" localSheetId="4" hidden="1">'P&amp;L Detail'!$G$77</definedName>
    <definedName name="QB_ROW_716260_2" localSheetId="4" hidden="1">'P&amp;L Detail'!$G$78</definedName>
    <definedName name="QB_ROW_716260_3" localSheetId="4" hidden="1">'P&amp;L Detail'!$G$83</definedName>
    <definedName name="QB_ROW_716260_4" localSheetId="4" hidden="1">'P&amp;L Detail'!$G$85</definedName>
    <definedName name="QB_ROW_716260_5" localSheetId="4" hidden="1">'P&amp;L Detail'!$G$86</definedName>
    <definedName name="QB_ROW_718260" localSheetId="4" hidden="1">'P&amp;L Detail'!$G$76</definedName>
    <definedName name="QB_ROW_718260_1" localSheetId="4" hidden="1">'P&amp;L Detail'!$G$77</definedName>
    <definedName name="QB_ROW_718260_2" localSheetId="4" hidden="1">'P&amp;L Detail'!$G$71</definedName>
    <definedName name="QB_ROW_718260_3" localSheetId="4" hidden="1">'P&amp;L Detail'!$G$72</definedName>
    <definedName name="QB_ROW_718260_4" localSheetId="4" hidden="1">'P&amp;L Detail'!$G$81</definedName>
    <definedName name="QB_ROW_718260_5" localSheetId="4" hidden="1">'P&amp;L Detail'!$G$82</definedName>
    <definedName name="QB_ROW_719260" localSheetId="4" hidden="1">'P&amp;L Detail'!#REF!</definedName>
    <definedName name="QB_ROW_719260_1" localSheetId="4" hidden="1">'P&amp;L Detail'!$G$74</definedName>
    <definedName name="QB_ROW_719260_2" localSheetId="4" hidden="1">'P&amp;L Detail'!$G$75</definedName>
    <definedName name="QB_ROW_719260_3" localSheetId="4" hidden="1">'P&amp;L Detail'!$G$69</definedName>
    <definedName name="QB_ROW_719260_4" localSheetId="4" hidden="1">'P&amp;L Detail'!$G$66</definedName>
    <definedName name="QB_ROW_719260_5" localSheetId="4" hidden="1">'P&amp;L Detail'!$G$70</definedName>
    <definedName name="QB_ROW_720260" localSheetId="4" hidden="1">'P&amp;L Detail'!#REF!</definedName>
    <definedName name="QB_ROW_720260_1" localSheetId="4" hidden="1">'P&amp;L Detail'!$G$73</definedName>
    <definedName name="QB_ROW_720260_2" localSheetId="4" hidden="1">'P&amp;L Detail'!$G$74</definedName>
    <definedName name="QB_ROW_720260_3" localSheetId="4" hidden="1">'P&amp;L Detail'!$G$69</definedName>
    <definedName name="QB_ROW_720260_4" localSheetId="4" hidden="1">'P&amp;L Detail'!$G$70</definedName>
    <definedName name="QB_ROW_720260_5" localSheetId="4" hidden="1">'P&amp;L Detail'!$G$79</definedName>
    <definedName name="QB_ROW_721260" localSheetId="4" hidden="1">'P&amp;L Detail'!#REF!</definedName>
    <definedName name="QB_ROW_721260_1" localSheetId="4" hidden="1">'P&amp;L Detail'!$G$72</definedName>
    <definedName name="QB_ROW_721260_2" localSheetId="4" hidden="1">'P&amp;L Detail'!$G$73</definedName>
    <definedName name="QB_ROW_721260_3" localSheetId="4" hidden="1">'P&amp;L Detail'!$G$68</definedName>
    <definedName name="QB_ROW_721260_4" localSheetId="4" hidden="1">'P&amp;L Detail'!$G$65</definedName>
    <definedName name="QB_ROW_721260_5" localSheetId="4" hidden="1">'P&amp;L Detail'!$G$69</definedName>
    <definedName name="QB_ROW_722050" localSheetId="4" hidden="1">'P&amp;L Detail'!$F$58</definedName>
    <definedName name="QB_ROW_722350" localSheetId="4" hidden="1">'P&amp;L Detail'!$F$60</definedName>
    <definedName name="QB_ROW_722350_1" localSheetId="4" hidden="1">'P&amp;L Detail'!$F$62</definedName>
    <definedName name="QB_ROW_723050" localSheetId="4" hidden="1">'P&amp;L Detail'!$F$39</definedName>
    <definedName name="QB_ROW_723050_1" localSheetId="4" hidden="1">'P&amp;L Detail'!$F$61</definedName>
    <definedName name="QB_ROW_723050_2" localSheetId="4" hidden="1">'P&amp;L Detail'!$F$42</definedName>
    <definedName name="QB_ROW_723050_3" localSheetId="4" hidden="1">'P&amp;L Detail'!$F$63</definedName>
    <definedName name="QB_ROW_723350" localSheetId="4" hidden="1">'P&amp;L Detail'!$F$41</definedName>
    <definedName name="QB_ROW_723350_1" localSheetId="4" hidden="1">'P&amp;L Detail'!$F$63</definedName>
    <definedName name="QB_ROW_723350_2" localSheetId="4" hidden="1">'P&amp;L Detail'!$F$44</definedName>
    <definedName name="QB_ROW_723350_3" localSheetId="4" hidden="1">'P&amp;L Detail'!$F$66</definedName>
    <definedName name="QB_ROW_7301" localSheetId="3" hidden="1">'Balance Sheet'!$A$55</definedName>
    <definedName name="QB_ROW_7301_1" localSheetId="3" hidden="1">'Balance Sheet'!$A$42</definedName>
    <definedName name="QB_ROW_7301_2" localSheetId="3" hidden="1">'Balance Sheet'!$A$60</definedName>
    <definedName name="QB_ROW_7301_3" localSheetId="3" hidden="1">'Balance Sheet'!$A$62</definedName>
    <definedName name="QB_ROW_7301_4" localSheetId="3" hidden="1">'Balance Sheet'!$A$64</definedName>
    <definedName name="QB_ROW_7301_5" localSheetId="3" hidden="1">'Balance Sheet'!$A$65</definedName>
    <definedName name="QB_ROW_73240" localSheetId="3" hidden="1">'Balance Sheet'!$E$37</definedName>
    <definedName name="QB_ROW_73240_1" localSheetId="3" hidden="1">'Balance Sheet'!$E$36</definedName>
    <definedName name="QB_ROW_73240_2" localSheetId="3" hidden="1">'Balance Sheet'!$E$32</definedName>
    <definedName name="QB_ROW_73240_3" localSheetId="3" hidden="1">'Balance Sheet'!$E$33</definedName>
    <definedName name="QB_ROW_73240_4" localSheetId="3" hidden="1">'Balance Sheet'!$E$29</definedName>
    <definedName name="QB_ROW_733260" localSheetId="4" hidden="1">'P&amp;L Detail'!$G$43</definedName>
    <definedName name="QB_ROW_733260_1" localSheetId="4" hidden="1">'P&amp;L Detail'!$G$65</definedName>
    <definedName name="QB_ROW_736260" localSheetId="4" hidden="1">'P&amp;L Detail'!$G$71</definedName>
    <definedName name="QB_ROW_738260" localSheetId="4" hidden="1">'P&amp;L Detail'!$G$59</definedName>
    <definedName name="QB_ROW_738260_1" localSheetId="4" hidden="1">'P&amp;L Detail'!$G$60</definedName>
    <definedName name="QB_ROW_739260" localSheetId="4" hidden="1">'P&amp;L Detail'!$G$40</definedName>
    <definedName name="QB_ROW_739260_1" localSheetId="4" hidden="1">'P&amp;L Detail'!$G$62</definedName>
    <definedName name="QB_ROW_739260_2" localSheetId="4" hidden="1">'P&amp;L Detail'!$G$64</definedName>
    <definedName name="QB_ROW_741050" localSheetId="4" hidden="1">'P&amp;L Detail'!$F$82</definedName>
    <definedName name="QB_ROW_741050_1" localSheetId="4" hidden="1">'P&amp;L Detail'!$F$62</definedName>
    <definedName name="QB_ROW_741050_2" localSheetId="4" hidden="1">'P&amp;L Detail'!$F$79</definedName>
    <definedName name="QB_ROW_741350" localSheetId="4" hidden="1">'P&amp;L Detail'!$F$84</definedName>
    <definedName name="QB_ROW_741350_1" localSheetId="4" hidden="1">'P&amp;L Detail'!$F$65</definedName>
    <definedName name="QB_ROW_741350_2" localSheetId="4" hidden="1">'P&amp;L Detail'!$F$88</definedName>
    <definedName name="QB_ROW_742260" localSheetId="4" hidden="1">'P&amp;L Detail'!$G$77</definedName>
    <definedName name="QB_ROW_742260_1" localSheetId="4" hidden="1">'P&amp;L Detail'!$G$73</definedName>
    <definedName name="QB_ROW_743250" localSheetId="4" hidden="1">'P&amp;L Detail'!$F$109</definedName>
    <definedName name="QB_ROW_743250_1" localSheetId="4" hidden="1">'P&amp;L Detail'!$F$120</definedName>
    <definedName name="QB_ROW_745250" localSheetId="4" hidden="1">'P&amp;L Detail'!$F$108</definedName>
    <definedName name="QB_ROW_745250_1" localSheetId="4" hidden="1">'P&amp;L Detail'!$F$81</definedName>
    <definedName name="QB_ROW_745250_2" localSheetId="4" hidden="1">'P&amp;L Detail'!$F$119</definedName>
    <definedName name="QB_ROW_747250" localSheetId="4" hidden="1">'P&amp;L Detail'!$F$166</definedName>
    <definedName name="QB_ROW_747250_1" localSheetId="4" hidden="1">'P&amp;L Detail'!$F$198</definedName>
    <definedName name="QB_ROW_748260" localSheetId="4" hidden="1">'P&amp;L Detail'!$G$87</definedName>
    <definedName name="QB_ROW_749250" localSheetId="4" hidden="1">'P&amp;L Detail'!$F$147</definedName>
    <definedName name="QB_ROW_749250_1" localSheetId="4" hidden="1">'P&amp;L Detail'!$F$173</definedName>
    <definedName name="QB_ROW_750260" localSheetId="4" hidden="1">'P&amp;L Detail'!$G$63</definedName>
    <definedName name="QB_ROW_751250" localSheetId="4" hidden="1">'P&amp;L Detail'!$F$127</definedName>
    <definedName name="QB_ROW_751250_1" localSheetId="4" hidden="1">'P&amp;L Detail'!$F$144</definedName>
    <definedName name="QB_ROW_753250" localSheetId="4" hidden="1">'P&amp;L Detail'!$F$103</definedName>
    <definedName name="QB_ROW_753250_1" localSheetId="4" hidden="1">'P&amp;L Detail'!$F$113</definedName>
    <definedName name="QB_ROW_754260" localSheetId="4" hidden="1">'P&amp;L Detail'!$G$82</definedName>
    <definedName name="QB_ROW_756260" localSheetId="4" hidden="1">'P&amp;L Detail'!$G$80</definedName>
    <definedName name="QB_ROW_760250" localSheetId="4" hidden="1">'P&amp;L Detail'!$F$217</definedName>
    <definedName name="QB_ROW_760250_1" localSheetId="4" hidden="1">'P&amp;L Detail'!$F$220</definedName>
    <definedName name="QB_ROW_760250_2" localSheetId="4" hidden="1">'P&amp;L Detail'!$F$229</definedName>
    <definedName name="QB_ROW_762250" localSheetId="4" hidden="1">'P&amp;L Detail'!#REF!</definedName>
    <definedName name="QB_ROW_762250_1" localSheetId="4" hidden="1">'P&amp;L Detail'!$F$193</definedName>
    <definedName name="QB_ROW_762250_2" localSheetId="4" hidden="1">'P&amp;L Detail'!$F$195</definedName>
    <definedName name="QB_ROW_762250_3" localSheetId="4" hidden="1">'P&amp;L Detail'!$F$176</definedName>
    <definedName name="QB_ROW_762250_4" localSheetId="4" hidden="1">'P&amp;L Detail'!$F$182</definedName>
    <definedName name="QB_ROW_762250_5" localSheetId="4" hidden="1">'P&amp;L Detail'!$F$199</definedName>
    <definedName name="QB_ROW_764250" localSheetId="4" hidden="1">'P&amp;L Detail'!$F$207</definedName>
    <definedName name="QB_ROW_764250_1" localSheetId="4" hidden="1">'P&amp;L Detail'!$F$212</definedName>
    <definedName name="QB_ROW_764250_2" localSheetId="4" hidden="1">'P&amp;L Detail'!$F$172</definedName>
    <definedName name="QB_ROW_764250_3" localSheetId="4" hidden="1">'P&amp;L Detail'!$F$218</definedName>
    <definedName name="QB_ROW_764250_4" localSheetId="4" hidden="1">'P&amp;L Detail'!$F$261</definedName>
    <definedName name="QB_ROW_766250" localSheetId="4" hidden="1">'P&amp;L Detail'!#REF!</definedName>
    <definedName name="QB_ROW_766250_1" localSheetId="4" hidden="1">'P&amp;L Detail'!$F$192</definedName>
    <definedName name="QB_ROW_766250_2" localSheetId="4" hidden="1">'P&amp;L Detail'!$F$194</definedName>
    <definedName name="QB_ROW_766250_3" localSheetId="4" hidden="1">'P&amp;L Detail'!$F$162</definedName>
    <definedName name="QB_ROW_766250_4" localSheetId="4" hidden="1">'P&amp;L Detail'!$F$167</definedName>
    <definedName name="QB_ROW_766250_5" localSheetId="4" hidden="1">'P&amp;L Detail'!$F$165</definedName>
    <definedName name="QB_ROW_767250" localSheetId="4" hidden="1">'P&amp;L Detail'!$F$230</definedName>
    <definedName name="QB_ROW_767250_1" localSheetId="4" hidden="1">'P&amp;L Detail'!$F$234</definedName>
    <definedName name="QB_ROW_767250_2" localSheetId="4" hidden="1">'P&amp;L Detail'!$F$347</definedName>
    <definedName name="QB_ROW_767250_3" localSheetId="4" hidden="1">'P&amp;L Detail'!$F$196</definedName>
    <definedName name="QB_ROW_767250_4" localSheetId="4" hidden="1">'P&amp;L Detail'!$F$207</definedName>
    <definedName name="QB_ROW_767250_5" localSheetId="4" hidden="1">'P&amp;L Detail'!$F$264</definedName>
    <definedName name="QB_ROW_768250" localSheetId="4" hidden="1">'P&amp;L Detail'!$F$305</definedName>
    <definedName name="QB_ROW_768250_1" localSheetId="4" hidden="1">'P&amp;L Detail'!$F$127</definedName>
    <definedName name="QB_ROW_768250_2" localSheetId="4" hidden="1">'P&amp;L Detail'!$F$157</definedName>
    <definedName name="QB_ROW_768250_3" localSheetId="4" hidden="1">'P&amp;L Detail'!$F$166</definedName>
    <definedName name="QB_ROW_768250_4" localSheetId="4" hidden="1">'P&amp;L Detail'!$F$211</definedName>
    <definedName name="QB_ROW_768250_5" localSheetId="4" hidden="1">'P&amp;L Detail'!$F$214</definedName>
    <definedName name="QB_ROW_769260" localSheetId="4" hidden="1">'P&amp;L Detail'!$G$69</definedName>
    <definedName name="QB_ROW_770250" localSheetId="4" hidden="1">'P&amp;L Detail'!#REF!</definedName>
    <definedName name="QB_ROW_770250_1" localSheetId="4" hidden="1">'P&amp;L Detail'!$F$190</definedName>
    <definedName name="QB_ROW_770250_2" localSheetId="4" hidden="1">'P&amp;L Detail'!$F$192</definedName>
    <definedName name="QB_ROW_770250_3" localSheetId="4" hidden="1">'P&amp;L Detail'!$F$161</definedName>
    <definedName name="QB_ROW_770250_4" localSheetId="4" hidden="1">'P&amp;L Detail'!$F$165</definedName>
    <definedName name="QB_ROW_770250_5" localSheetId="4" hidden="1">'P&amp;L Detail'!$F$163</definedName>
    <definedName name="QB_ROW_771250" localSheetId="4" hidden="1">'P&amp;L Detail'!#REF!</definedName>
    <definedName name="QB_ROW_771250_1" localSheetId="4" hidden="1">'P&amp;L Detail'!$F$228</definedName>
    <definedName name="QB_ROW_771250_2" localSheetId="4" hidden="1">'P&amp;L Detail'!$F$232</definedName>
    <definedName name="QB_ROW_771250_3" localSheetId="4" hidden="1">'P&amp;L Detail'!$F$262</definedName>
    <definedName name="QB_ROW_772250" localSheetId="4" hidden="1">'P&amp;L Detail'!#REF!</definedName>
    <definedName name="QB_ROW_772250_1" localSheetId="4" hidden="1">'P&amp;L Detail'!$F$189</definedName>
    <definedName name="QB_ROW_772250_2" localSheetId="4" hidden="1">'P&amp;L Detail'!$F$191</definedName>
    <definedName name="QB_ROW_772250_3" localSheetId="4" hidden="1">'P&amp;L Detail'!$F$160</definedName>
    <definedName name="QB_ROW_772250_4" localSheetId="4" hidden="1">'P&amp;L Detail'!$F$164</definedName>
    <definedName name="QB_ROW_772250_5" localSheetId="4" hidden="1">'P&amp;L Detail'!$F$162</definedName>
    <definedName name="QB_ROW_773250" localSheetId="4" hidden="1">'P&amp;L Detail'!#REF!</definedName>
    <definedName name="QB_ROW_773250_1" localSheetId="4" hidden="1">'P&amp;L Detail'!$F$227</definedName>
    <definedName name="QB_ROW_773250_2" localSheetId="4" hidden="1">'P&amp;L Detail'!$F$231</definedName>
    <definedName name="QB_ROW_773250_3" localSheetId="4" hidden="1">'P&amp;L Detail'!$F$189</definedName>
    <definedName name="QB_ROW_773250_4" localSheetId="4" hidden="1">'P&amp;L Detail'!$F$194</definedName>
    <definedName name="QB_ROW_773250_5" localSheetId="4" hidden="1">'P&amp;L Detail'!$F$200</definedName>
    <definedName name="QB_ROW_774250" localSheetId="4" hidden="1">'P&amp;L Detail'!#REF!</definedName>
    <definedName name="QB_ROW_774250_1" localSheetId="4" hidden="1">'P&amp;L Detail'!$F$191</definedName>
    <definedName name="QB_ROW_774250_2" localSheetId="4" hidden="1">'P&amp;L Detail'!$F$193</definedName>
    <definedName name="QB_ROW_774250_3" localSheetId="4" hidden="1">'P&amp;L Detail'!$F$166</definedName>
    <definedName name="QB_ROW_774250_4" localSheetId="4" hidden="1">'P&amp;L Detail'!$F$164</definedName>
    <definedName name="QB_ROW_774250_5" localSheetId="4" hidden="1">'P&amp;L Detail'!$F$174</definedName>
    <definedName name="QB_ROW_775250" localSheetId="4" hidden="1">'P&amp;L Detail'!#REF!</definedName>
    <definedName name="QB_ROW_775250_1" localSheetId="4" hidden="1">'P&amp;L Detail'!$F$229</definedName>
    <definedName name="QB_ROW_775250_2" localSheetId="4" hidden="1">'P&amp;L Detail'!$F$233</definedName>
    <definedName name="QB_ROW_775250_3" localSheetId="4" hidden="1">'P&amp;L Detail'!$F$216</definedName>
    <definedName name="QB_ROW_775250_4" localSheetId="4" hidden="1">'P&amp;L Detail'!$F$223</definedName>
    <definedName name="QB_ROW_775250_5" localSheetId="4" hidden="1">'P&amp;L Detail'!$F$244</definedName>
    <definedName name="QB_ROW_776260" localSheetId="4" hidden="1">'P&amp;L Detail'!$G$49</definedName>
    <definedName name="QB_ROW_776260_1" localSheetId="4" hidden="1">'P&amp;L Detail'!$G$43</definedName>
    <definedName name="QB_ROW_776260_2" localSheetId="4" hidden="1">'P&amp;L Detail'!$G$42</definedName>
    <definedName name="QB_ROW_776260_3" localSheetId="4" hidden="1">'P&amp;L Detail'!$G$44</definedName>
    <definedName name="QB_ROW_776260_4" localSheetId="4" hidden="1">'P&amp;L Detail'!$G$48</definedName>
    <definedName name="QB_ROW_776260_5" localSheetId="4" hidden="1">'P&amp;L Detail'!$G$32</definedName>
    <definedName name="QB_ROW_777260" localSheetId="4" hidden="1">'P&amp;L Detail'!$G$56</definedName>
    <definedName name="QB_ROW_781250" localSheetId="4" hidden="1">'P&amp;L Detail'!$F$110</definedName>
    <definedName name="QB_ROW_782260" localSheetId="4" hidden="1">'P&amp;L Detail'!$G$84</definedName>
    <definedName name="QB_ROW_784260" localSheetId="4" hidden="1">'P&amp;L Detail'!$G$86</definedName>
    <definedName name="QB_ROW_784260_1" localSheetId="4" hidden="1">'P&amp;L Detail'!$G$91</definedName>
    <definedName name="QB_ROW_786260" localSheetId="4" hidden="1">'P&amp;L Detail'!#REF!</definedName>
    <definedName name="QB_ROW_786260_1" localSheetId="4" hidden="1">'P&amp;L Detail'!$G$81</definedName>
    <definedName name="QB_ROW_786260_2" localSheetId="4" hidden="1">'P&amp;L Detail'!$G$83</definedName>
    <definedName name="QB_ROW_786260_3" localSheetId="4" hidden="1">'P&amp;L Detail'!$G$73</definedName>
    <definedName name="QB_ROW_786260_4" localSheetId="4" hidden="1">'P&amp;L Detail'!$G$74</definedName>
    <definedName name="QB_ROW_786260_5" localSheetId="4" hidden="1">'P&amp;L Detail'!$G$70</definedName>
    <definedName name="QB_ROW_787250" localSheetId="4" hidden="1">'P&amp;L Detail'!$F$169</definedName>
    <definedName name="QB_ROW_788260" localSheetId="4" hidden="1">'P&amp;L Detail'!#REF!</definedName>
    <definedName name="QB_ROW_788260_1" localSheetId="4" hidden="1">'P&amp;L Detail'!$G$92</definedName>
    <definedName name="QB_ROW_788260_2" localSheetId="4" hidden="1">'P&amp;L Detail'!$G$94</definedName>
    <definedName name="QB_ROW_788260_3" localSheetId="4" hidden="1">'P&amp;L Detail'!$G$80</definedName>
    <definedName name="QB_ROW_788260_4" localSheetId="4" hidden="1">'P&amp;L Detail'!$G$81</definedName>
    <definedName name="QB_ROW_788260_5" localSheetId="4" hidden="1">'P&amp;L Detail'!$G$78</definedName>
    <definedName name="QB_ROW_789250" localSheetId="4" hidden="1">'P&amp;L Detail'!#REF!</definedName>
    <definedName name="QB_ROW_789250_1" localSheetId="4" hidden="1">'P&amp;L Detail'!$F$237</definedName>
    <definedName name="QB_ROW_789250_2" localSheetId="4" hidden="1">'P&amp;L Detail'!$F$241</definedName>
    <definedName name="QB_ROW_789250_3" localSheetId="4" hidden="1">'P&amp;L Detail'!$F$195</definedName>
    <definedName name="QB_ROW_789250_4" localSheetId="4" hidden="1">'P&amp;L Detail'!$F$200</definedName>
    <definedName name="QB_ROW_789250_5" localSheetId="4" hidden="1">'P&amp;L Detail'!$F$206</definedName>
    <definedName name="QB_ROW_791260" localSheetId="4" hidden="1">'P&amp;L Detail'!#REF!</definedName>
    <definedName name="QB_ROW_791260_1" localSheetId="4" hidden="1">'P&amp;L Detail'!$G$104</definedName>
    <definedName name="QB_ROW_791260_2" localSheetId="4" hidden="1">'P&amp;L Detail'!$G$106</definedName>
    <definedName name="QB_ROW_791260_3" localSheetId="4" hidden="1">'P&amp;L Detail'!$G$89</definedName>
    <definedName name="QB_ROW_791260_4" localSheetId="4" hidden="1">'P&amp;L Detail'!$G$90</definedName>
    <definedName name="QB_ROW_791260_5" localSheetId="4" hidden="1">'P&amp;L Detail'!$G$97</definedName>
    <definedName name="QB_ROW_792250" localSheetId="4" hidden="1">'P&amp;L Detail'!#REF!</definedName>
    <definedName name="QB_ROW_792250_1" localSheetId="4" hidden="1">'P&amp;L Detail'!$F$233</definedName>
    <definedName name="QB_ROW_792250_2" localSheetId="4" hidden="1">'P&amp;L Detail'!$F$237</definedName>
    <definedName name="QB_ROW_792250_3" localSheetId="4" hidden="1">'P&amp;L Detail'!$F$192</definedName>
    <definedName name="QB_ROW_792250_4" localSheetId="4" hidden="1">'P&amp;L Detail'!$F$197</definedName>
    <definedName name="QB_ROW_792250_5" localSheetId="4" hidden="1">'P&amp;L Detail'!$F$203</definedName>
    <definedName name="QB_ROW_793260" localSheetId="4" hidden="1">'P&amp;L Detail'!#REF!</definedName>
    <definedName name="QB_ROW_793260_1" localSheetId="4" hidden="1">'P&amp;L Detail'!$G$112</definedName>
    <definedName name="QB_ROW_793260_2" localSheetId="4" hidden="1">'P&amp;L Detail'!$G$114</definedName>
    <definedName name="QB_ROW_793260_3" localSheetId="4" hidden="1">'P&amp;L Detail'!$G$97</definedName>
    <definedName name="QB_ROW_793260_4" localSheetId="4" hidden="1">'P&amp;L Detail'!$G$98</definedName>
    <definedName name="QB_ROW_793260_5" localSheetId="4" hidden="1">'P&amp;L Detail'!$G$105</definedName>
    <definedName name="QB_ROW_794260" localSheetId="4" hidden="1">'P&amp;L Detail'!#REF!</definedName>
    <definedName name="QB_ROW_794260_1" localSheetId="4" hidden="1">'P&amp;L Detail'!$G$115</definedName>
    <definedName name="QB_ROW_794260_2" localSheetId="4" hidden="1">'P&amp;L Detail'!$G$117</definedName>
    <definedName name="QB_ROW_794260_3" localSheetId="4" hidden="1">'P&amp;L Detail'!$G$100</definedName>
    <definedName name="QB_ROW_794260_4" localSheetId="4" hidden="1">'P&amp;L Detail'!$G$101</definedName>
    <definedName name="QB_ROW_794260_5" localSheetId="4" hidden="1">'P&amp;L Detail'!$G$108</definedName>
    <definedName name="QB_ROW_795260" localSheetId="4" hidden="1">'P&amp;L Detail'!#REF!</definedName>
    <definedName name="QB_ROW_795260_1" localSheetId="4" hidden="1">'P&amp;L Detail'!$G$118</definedName>
    <definedName name="QB_ROW_795260_2" localSheetId="4" hidden="1">'P&amp;L Detail'!$G$120</definedName>
    <definedName name="QB_ROW_795260_3" localSheetId="4" hidden="1">'P&amp;L Detail'!$G$103</definedName>
    <definedName name="QB_ROW_795260_4" localSheetId="4" hidden="1">'P&amp;L Detail'!$G$104</definedName>
    <definedName name="QB_ROW_795260_5" localSheetId="4" hidden="1">'P&amp;L Detail'!$G$111</definedName>
    <definedName name="QB_ROW_796260" localSheetId="4" hidden="1">'P&amp;L Detail'!#REF!</definedName>
    <definedName name="QB_ROW_796260_1" localSheetId="4" hidden="1">'P&amp;L Detail'!$G$121</definedName>
    <definedName name="QB_ROW_796260_2" localSheetId="4" hidden="1">'P&amp;L Detail'!$G$123</definedName>
    <definedName name="QB_ROW_796260_3" localSheetId="4" hidden="1">'P&amp;L Detail'!$G$106</definedName>
    <definedName name="QB_ROW_796260_4" localSheetId="4" hidden="1">'P&amp;L Detail'!$G$107</definedName>
    <definedName name="QB_ROW_796260_5" localSheetId="4" hidden="1">'P&amp;L Detail'!$G$114</definedName>
    <definedName name="QB_ROW_797260" localSheetId="4" hidden="1">'P&amp;L Detail'!#REF!</definedName>
    <definedName name="QB_ROW_797260_1" localSheetId="4" hidden="1">'P&amp;L Detail'!$G$124</definedName>
    <definedName name="QB_ROW_797260_2" localSheetId="4" hidden="1">'P&amp;L Detail'!$G$126</definedName>
    <definedName name="QB_ROW_797260_3" localSheetId="4" hidden="1">'P&amp;L Detail'!$G$110</definedName>
    <definedName name="QB_ROW_797260_4" localSheetId="4" hidden="1">'P&amp;L Detail'!$G$111</definedName>
    <definedName name="QB_ROW_797260_5" localSheetId="4" hidden="1">'P&amp;L Detail'!$G$118</definedName>
    <definedName name="QB_ROW_798260" localSheetId="4" hidden="1">'P&amp;L Detail'!#REF!</definedName>
    <definedName name="QB_ROW_798260_1" localSheetId="4" hidden="1">'P&amp;L Detail'!$G$127</definedName>
    <definedName name="QB_ROW_798260_2" localSheetId="4" hidden="1">'P&amp;L Detail'!$G$129</definedName>
    <definedName name="QB_ROW_798260_3" localSheetId="4" hidden="1">'P&amp;L Detail'!$G$113</definedName>
    <definedName name="QB_ROW_798260_4" localSheetId="4" hidden="1">'P&amp;L Detail'!$G$114</definedName>
    <definedName name="QB_ROW_798260_5" localSheetId="4" hidden="1">'P&amp;L Detail'!$G$121</definedName>
    <definedName name="QB_ROW_799260" localSheetId="4" hidden="1">'P&amp;L Detail'!#REF!</definedName>
    <definedName name="QB_ROW_799260_1" localSheetId="4" hidden="1">'P&amp;L Detail'!$G$133</definedName>
    <definedName name="QB_ROW_799260_2" localSheetId="4" hidden="1">'P&amp;L Detail'!$G$135</definedName>
    <definedName name="QB_ROW_800250" localSheetId="4" hidden="1">'P&amp;L Detail'!#REF!</definedName>
    <definedName name="QB_ROW_800250_1" localSheetId="4" hidden="1">'P&amp;L Detail'!$F$184</definedName>
    <definedName name="QB_ROW_800250_2" localSheetId="4" hidden="1">'P&amp;L Detail'!$F$186</definedName>
    <definedName name="QB_ROW_800250_3" localSheetId="4" hidden="1">'P&amp;L Detail'!$F$157</definedName>
    <definedName name="QB_ROW_800250_4" localSheetId="4" hidden="1">'P&amp;L Detail'!$F$161</definedName>
    <definedName name="QB_ROW_800250_5" localSheetId="4" hidden="1">'P&amp;L Detail'!$F$175</definedName>
    <definedName name="QB_ROW_8011" localSheetId="3" hidden="1">'Balance Sheet'!$B$30</definedName>
    <definedName name="QB_ROW_8011_1" localSheetId="3" hidden="1">'Balance Sheet'!$B$33</definedName>
    <definedName name="QB_ROW_8011_2" localSheetId="3" hidden="1">'Balance Sheet'!$B$34</definedName>
    <definedName name="QB_ROW_8011_3" localSheetId="3" hidden="1">'Balance Sheet'!$B$31</definedName>
    <definedName name="QB_ROW_8011_4" localSheetId="3" hidden="1">'Balance Sheet'!$B$32</definedName>
    <definedName name="QB_ROW_8011_5" localSheetId="3" hidden="1">'Balance Sheet'!$B$29</definedName>
    <definedName name="QB_ROW_801260" localSheetId="4" hidden="1">'P&amp;L Detail'!#REF!</definedName>
    <definedName name="QB_ROW_801260_1" localSheetId="4" hidden="1">'P&amp;L Detail'!$G$139</definedName>
    <definedName name="QB_ROW_801260_2" localSheetId="4" hidden="1">'P&amp;L Detail'!$G$141</definedName>
    <definedName name="QB_ROW_801260_3" localSheetId="4" hidden="1">'P&amp;L Detail'!$G$123</definedName>
    <definedName name="QB_ROW_801260_4" localSheetId="4" hidden="1">'P&amp;L Detail'!$G$124</definedName>
    <definedName name="QB_ROW_801260_5" localSheetId="4" hidden="1">'P&amp;L Detail'!$G$131</definedName>
    <definedName name="QB_ROW_802030" localSheetId="8" hidden="1">'FY24 Construction'!$D$4</definedName>
    <definedName name="QB_ROW_802030" localSheetId="9" hidden="1">'FY25 Construction'!$D$4</definedName>
    <definedName name="QB_ROW_802250" localSheetId="4" hidden="1">'P&amp;L Detail'!#REF!</definedName>
    <definedName name="QB_ROW_802250_1" localSheetId="4" hidden="1">'P&amp;L Detail'!$F$224</definedName>
    <definedName name="QB_ROW_802250_2" localSheetId="4" hidden="1">'P&amp;L Detail'!$F$228</definedName>
    <definedName name="QB_ROW_802250_3" localSheetId="4" hidden="1">'P&amp;L Detail'!$F$186</definedName>
    <definedName name="QB_ROW_802250_4" localSheetId="4" hidden="1">'P&amp;L Detail'!$F$191</definedName>
    <definedName name="QB_ROW_802250_5" localSheetId="4" hidden="1">'P&amp;L Detail'!$F$197</definedName>
    <definedName name="QB_ROW_802330" localSheetId="8" hidden="1">'FY24 Construction'!$D$30</definedName>
    <definedName name="QB_ROW_802330" localSheetId="9" hidden="1">'FY25 Construction'!$D$29</definedName>
    <definedName name="QB_ROW_803250" localSheetId="4" hidden="1">'P&amp;L Detail'!#REF!</definedName>
    <definedName name="QB_ROW_803250_1" localSheetId="4" hidden="1">'P&amp;L Detail'!$F$199</definedName>
    <definedName name="QB_ROW_803250_2" localSheetId="4" hidden="1">'P&amp;L Detail'!$F$203</definedName>
    <definedName name="QB_ROW_803250_3" localSheetId="4" hidden="1">'P&amp;L Detail'!$F$166</definedName>
    <definedName name="QB_ROW_803250_4" localSheetId="4" hidden="1">'P&amp;L Detail'!$F$171</definedName>
    <definedName name="QB_ROW_803250_5" localSheetId="4" hidden="1">'P&amp;L Detail'!$F$170</definedName>
    <definedName name="QB_ROW_804250" localSheetId="4" hidden="1">'P&amp;L Detail'!#REF!</definedName>
    <definedName name="QB_ROW_804250_1" localSheetId="4" hidden="1">'P&amp;L Detail'!$F$204</definedName>
    <definedName name="QB_ROW_804250_2" localSheetId="4" hidden="1">'P&amp;L Detail'!$F$208</definedName>
    <definedName name="QB_ROW_804250_3" localSheetId="4" hidden="1">'P&amp;L Detail'!$F$169</definedName>
    <definedName name="QB_ROW_804250_4" localSheetId="4" hidden="1">'P&amp;L Detail'!$F$174</definedName>
    <definedName name="QB_ROW_804250_5" localSheetId="4" hidden="1">'P&amp;L Detail'!$F$178</definedName>
    <definedName name="QB_ROW_805250" localSheetId="4" hidden="1">'P&amp;L Detail'!#REF!</definedName>
    <definedName name="QB_ROW_805250_1" localSheetId="4" hidden="1">'P&amp;L Detail'!$F$195</definedName>
    <definedName name="QB_ROW_805250_2" localSheetId="4" hidden="1">'P&amp;L Detail'!$F$197</definedName>
    <definedName name="QB_ROW_805250_3" localSheetId="4" hidden="1">'P&amp;L Detail'!$F$163</definedName>
    <definedName name="QB_ROW_805250_4" localSheetId="4" hidden="1">'P&amp;L Detail'!$F$168</definedName>
    <definedName name="QB_ROW_805250_5" localSheetId="4" hidden="1">'P&amp;L Detail'!$F$167</definedName>
    <definedName name="QB_ROW_806250" localSheetId="4" hidden="1">'P&amp;L Detail'!#REF!</definedName>
    <definedName name="QB_ROW_806250_1" localSheetId="4" hidden="1">'P&amp;L Detail'!$F$213</definedName>
    <definedName name="QB_ROW_806250_2" localSheetId="4" hidden="1">'P&amp;L Detail'!$F$217</definedName>
    <definedName name="QB_ROW_806250_3" localSheetId="4" hidden="1">'P&amp;L Detail'!$F$175</definedName>
    <definedName name="QB_ROW_806250_4" localSheetId="4" hidden="1">'P&amp;L Detail'!$F$180</definedName>
    <definedName name="QB_ROW_806250_5" localSheetId="4" hidden="1">'P&amp;L Detail'!$F$186</definedName>
    <definedName name="QB_ROW_807250" localSheetId="4" hidden="1">'P&amp;L Detail'!#REF!</definedName>
    <definedName name="QB_ROW_807250_1" localSheetId="4" hidden="1">'P&amp;L Detail'!$F$216</definedName>
    <definedName name="QB_ROW_807250_2" localSheetId="4" hidden="1">'P&amp;L Detail'!$F$220</definedName>
    <definedName name="QB_ROW_807250_3" localSheetId="4" hidden="1">'P&amp;L Detail'!$F$178</definedName>
    <definedName name="QB_ROW_807250_4" localSheetId="4" hidden="1">'P&amp;L Detail'!$F$183</definedName>
    <definedName name="QB_ROW_807250_5" localSheetId="4" hidden="1">'P&amp;L Detail'!$F$189</definedName>
    <definedName name="QB_ROW_808260" localSheetId="4" hidden="1">'P&amp;L Detail'!$G$66</definedName>
    <definedName name="QB_ROW_809260" localSheetId="4" hidden="1">'P&amp;L Detail'!#REF!</definedName>
    <definedName name="QB_ROW_809260_1" localSheetId="4" hidden="1">'P&amp;L Detail'!$G$142</definedName>
    <definedName name="QB_ROW_809260_2" localSheetId="4" hidden="1">'P&amp;L Detail'!$G$144</definedName>
    <definedName name="QB_ROW_809260_3" localSheetId="4" hidden="1">'P&amp;L Detail'!$G$126</definedName>
    <definedName name="QB_ROW_809260_4" localSheetId="4" hidden="1">'P&amp;L Detail'!$G$127</definedName>
    <definedName name="QB_ROW_809260_5" localSheetId="4" hidden="1">'P&amp;L Detail'!$G$134</definedName>
    <definedName name="QB_ROW_811260" localSheetId="4" hidden="1">'P&amp;L Detail'!#REF!</definedName>
    <definedName name="QB_ROW_811260_1" localSheetId="4" hidden="1">'P&amp;L Detail'!$G$152</definedName>
    <definedName name="QB_ROW_811260_2" localSheetId="4" hidden="1">'P&amp;L Detail'!$G$154</definedName>
    <definedName name="QB_ROW_811260_3" localSheetId="4" hidden="1">'P&amp;L Detail'!$G$131</definedName>
    <definedName name="QB_ROW_811260_4" localSheetId="4" hidden="1">'P&amp;L Detail'!$G$132</definedName>
    <definedName name="QB_ROW_811260_5" localSheetId="4" hidden="1">'P&amp;L Detail'!$G$139</definedName>
    <definedName name="QB_ROW_812260" localSheetId="4" hidden="1">'P&amp;L Detail'!#REF!</definedName>
    <definedName name="QB_ROW_812260_1" localSheetId="4" hidden="1">'P&amp;L Detail'!$G$157</definedName>
    <definedName name="QB_ROW_812260_2" localSheetId="4" hidden="1">'P&amp;L Detail'!$G$159</definedName>
    <definedName name="QB_ROW_812260_3" localSheetId="4" hidden="1">'P&amp;L Detail'!$G$134</definedName>
    <definedName name="QB_ROW_812260_4" localSheetId="4" hidden="1">'P&amp;L Detail'!$G$137</definedName>
    <definedName name="QB_ROW_812260_5" localSheetId="4" hidden="1">'P&amp;L Detail'!$G$136</definedName>
    <definedName name="QB_ROW_813260" localSheetId="4" hidden="1">'P&amp;L Detail'!#REF!</definedName>
    <definedName name="QB_ROW_813260_1" localSheetId="4" hidden="1">'P&amp;L Detail'!$G$160</definedName>
    <definedName name="QB_ROW_813260_2" localSheetId="4" hidden="1">'P&amp;L Detail'!$G$162</definedName>
    <definedName name="QB_ROW_813260_3" localSheetId="4" hidden="1">'P&amp;L Detail'!$G$137</definedName>
    <definedName name="QB_ROW_813260_4" localSheetId="4" hidden="1">'P&amp;L Detail'!$G$140</definedName>
    <definedName name="QB_ROW_813260_5" localSheetId="4" hidden="1">'P&amp;L Detail'!$G$139</definedName>
    <definedName name="QB_ROW_814260" localSheetId="4" hidden="1">'P&amp;L Detail'!#REF!</definedName>
    <definedName name="QB_ROW_814260_1" localSheetId="4" hidden="1">'P&amp;L Detail'!$G$165</definedName>
    <definedName name="QB_ROW_814260_2" localSheetId="4" hidden="1">'P&amp;L Detail'!$G$167</definedName>
    <definedName name="QB_ROW_814260_3" localSheetId="4" hidden="1">'P&amp;L Detail'!$G$142</definedName>
    <definedName name="QB_ROW_814260_4" localSheetId="4" hidden="1">'P&amp;L Detail'!$G$145</definedName>
    <definedName name="QB_ROW_814260_5" localSheetId="4" hidden="1">'P&amp;L Detail'!$G$144</definedName>
    <definedName name="QB_ROW_815250" localSheetId="4" hidden="1">'P&amp;L Detail'!#REF!</definedName>
    <definedName name="QB_ROW_815250_1" localSheetId="4" hidden="1">'P&amp;L Detail'!$F$242</definedName>
    <definedName name="QB_ROW_815250_2" localSheetId="4" hidden="1">'P&amp;L Detail'!$F$246</definedName>
    <definedName name="QB_ROW_815250_3" localSheetId="4" hidden="1">'P&amp;L Detail'!$F$278</definedName>
    <definedName name="QB_ROW_815250_4" localSheetId="4" hidden="1">'P&amp;L Detail'!$F$276</definedName>
    <definedName name="QB_ROW_815250_5" localSheetId="4" hidden="1">'P&amp;L Detail'!$F$279</definedName>
    <definedName name="QB_ROW_816260" localSheetId="4" hidden="1">'P&amp;L Detail'!#REF!</definedName>
    <definedName name="QB_ROW_816260_1" localSheetId="4" hidden="1">'P&amp;L Detail'!$G$82</definedName>
    <definedName name="QB_ROW_816260_2" localSheetId="4" hidden="1">'P&amp;L Detail'!$G$84</definedName>
    <definedName name="QB_ROW_816260_3" localSheetId="4" hidden="1">'P&amp;L Detail'!$G$74</definedName>
    <definedName name="QB_ROW_816260_4" localSheetId="4" hidden="1">'P&amp;L Detail'!$G$75</definedName>
    <definedName name="QB_ROW_816260_5" localSheetId="4" hidden="1">'P&amp;L Detail'!$G$71</definedName>
    <definedName name="QB_ROW_817260" localSheetId="4" hidden="1">'P&amp;L Detail'!$G$70</definedName>
    <definedName name="QB_ROW_818250" localSheetId="4" hidden="1">'P&amp;L Detail'!#REF!</definedName>
    <definedName name="QB_ROW_818250_1" localSheetId="4" hidden="1">'P&amp;L Detail'!$F$238</definedName>
    <definedName name="QB_ROW_818250_2" localSheetId="4" hidden="1">'P&amp;L Detail'!$F$242</definedName>
    <definedName name="QB_ROW_818250_3" localSheetId="4" hidden="1">'P&amp;L Detail'!$F$201</definedName>
    <definedName name="QB_ROW_818250_4" localSheetId="4" hidden="1">'P&amp;L Detail'!$F$207</definedName>
    <definedName name="QB_ROW_818250_5" localSheetId="4" hidden="1">'P&amp;L Detail'!$F$223</definedName>
    <definedName name="QB_ROW_819260" localSheetId="4" hidden="1">'P&amp;L Detail'!$G$68</definedName>
    <definedName name="QB_ROW_820260" localSheetId="4" hidden="1">'P&amp;L Detail'!$G$179</definedName>
    <definedName name="QB_ROW_820260_1" localSheetId="4" hidden="1">'P&amp;L Detail'!$G$200</definedName>
    <definedName name="QB_ROW_820260_2" localSheetId="4" hidden="1">'P&amp;L Detail'!$G$208</definedName>
    <definedName name="QB_ROW_821260" localSheetId="4" hidden="1">'P&amp;L Detail'!#REF!</definedName>
    <definedName name="QB_ROW_821260_1" localSheetId="4" hidden="1">'P&amp;L Detail'!$G$95</definedName>
    <definedName name="QB_ROW_821260_2" localSheetId="4" hidden="1">'P&amp;L Detail'!$G$97</definedName>
    <definedName name="QB_ROW_821260_3" localSheetId="4" hidden="1">'P&amp;L Detail'!$G$81</definedName>
    <definedName name="QB_ROW_821260_4" localSheetId="4" hidden="1">'P&amp;L Detail'!$G$87</definedName>
    <definedName name="QB_ROW_821260_5" localSheetId="4" hidden="1">'P&amp;L Detail'!$G$88</definedName>
    <definedName name="QB_ROW_822250" localSheetId="4" hidden="1">'P&amp;L Detail'!$F$206</definedName>
    <definedName name="QB_ROW_822250_1" localSheetId="4" hidden="1">'P&amp;L Detail'!$F$246</definedName>
    <definedName name="QB_ROW_822250_2" localSheetId="4" hidden="1">'P&amp;L Detail'!$F$247</definedName>
    <definedName name="QB_ROW_822250_3" localSheetId="4" hidden="1">'P&amp;L Detail'!$F$252</definedName>
    <definedName name="QB_ROW_822250_4" localSheetId="4" hidden="1">'P&amp;L Detail'!$F$275</definedName>
    <definedName name="QB_ROW_822250_5" localSheetId="4" hidden="1">'P&amp;L Detail'!$F$272</definedName>
    <definedName name="QB_ROW_823260" localSheetId="4" hidden="1">'P&amp;L Detail'!$G$213</definedName>
    <definedName name="QB_ROW_823260_1" localSheetId="4" hidden="1">'P&amp;L Detail'!$G$157</definedName>
    <definedName name="QB_ROW_823260_2" localSheetId="4" hidden="1">'P&amp;L Detail'!$G$203</definedName>
    <definedName name="QB_ROW_823260_3" localSheetId="4" hidden="1">'P&amp;L Detail'!$G$247</definedName>
    <definedName name="QB_ROW_823260_4" localSheetId="4" hidden="1">'P&amp;L Detail'!$G$141</definedName>
    <definedName name="QB_ROW_823260_5" localSheetId="4" hidden="1">'P&amp;L Detail'!$G$153</definedName>
    <definedName name="QB_ROW_824260" localSheetId="4" hidden="1">'P&amp;L Detail'!$G$65</definedName>
    <definedName name="QB_ROW_824260_1" localSheetId="4" hidden="1">'P&amp;L Detail'!$G$58</definedName>
    <definedName name="QB_ROW_825250" localSheetId="4" hidden="1">'P&amp;L Detail'!$F$62</definedName>
    <definedName name="QB_ROW_827260" localSheetId="4" hidden="1">'P&amp;L Detail'!#REF!</definedName>
    <definedName name="QB_ROW_827260_1" localSheetId="4" hidden="1">'P&amp;L Detail'!$G$89</definedName>
    <definedName name="QB_ROW_827260_2" localSheetId="4" hidden="1">'P&amp;L Detail'!$G$91</definedName>
    <definedName name="QB_ROW_827260_3" localSheetId="4" hidden="1">'P&amp;L Detail'!$G$77</definedName>
    <definedName name="QB_ROW_827260_4" localSheetId="4" hidden="1">'P&amp;L Detail'!$G$78</definedName>
    <definedName name="QB_ROW_827260_5" localSheetId="4" hidden="1">'P&amp;L Detail'!$G$75</definedName>
    <definedName name="QB_ROW_828260" localSheetId="4" hidden="1">'P&amp;L Detail'!$G$59</definedName>
    <definedName name="QB_ROW_829260" localSheetId="4" hidden="1">'P&amp;L Detail'!$G$84</definedName>
    <definedName name="QB_ROW_829260_1" localSheetId="4" hidden="1">'P&amp;L Detail'!$G$86</definedName>
    <definedName name="QB_ROW_829260_2" localSheetId="4" hidden="1">'P&amp;L Detail'!$G$72</definedName>
    <definedName name="QB_ROW_829260_3" localSheetId="4" hidden="1">'P&amp;L Detail'!$G$78</definedName>
    <definedName name="QB_ROW_829260_4" localSheetId="4" hidden="1">'P&amp;L Detail'!$G$79</definedName>
    <definedName name="QB_ROW_829260_5" localSheetId="4" hidden="1">'P&amp;L Detail'!$G$88</definedName>
    <definedName name="QB_ROW_830250" localSheetId="4" hidden="1">'P&amp;L Detail'!$F$75</definedName>
    <definedName name="QB_ROW_830250_1" localSheetId="4" hidden="1">'P&amp;L Detail'!$F$105</definedName>
    <definedName name="QB_ROW_8311" localSheetId="3" hidden="1">'Balance Sheet'!$B$50</definedName>
    <definedName name="QB_ROW_8311_1" localSheetId="3" hidden="1">'Balance Sheet'!$B$37</definedName>
    <definedName name="QB_ROW_8311_2" localSheetId="3" hidden="1">'Balance Sheet'!$B$55</definedName>
    <definedName name="QB_ROW_8311_3" localSheetId="3" hidden="1">'Balance Sheet'!$B$57</definedName>
    <definedName name="QB_ROW_8311_4" localSheetId="3" hidden="1">'Balance Sheet'!$B$59</definedName>
    <definedName name="QB_ROW_8311_5" localSheetId="3" hidden="1">'Balance Sheet'!$B$60</definedName>
    <definedName name="QB_ROW_831260" localSheetId="4" hidden="1">'P&amp;L Detail'!#REF!</definedName>
    <definedName name="QB_ROW_831260_1" localSheetId="4" hidden="1">'P&amp;L Detail'!$G$75</definedName>
    <definedName name="QB_ROW_831260_2" localSheetId="4" hidden="1">'P&amp;L Detail'!$G$76</definedName>
    <definedName name="QB_ROW_831260_3" localSheetId="4" hidden="1">'P&amp;L Detail'!$G$190</definedName>
    <definedName name="QB_ROW_831260_4" localSheetId="4" hidden="1">'P&amp;L Detail'!$G$55</definedName>
    <definedName name="QB_ROW_831260_5" localSheetId="4" hidden="1">'P&amp;L Detail'!$G$59</definedName>
    <definedName name="QB_ROW_832260" localSheetId="4" hidden="1">'P&amp;L Detail'!$G$145</definedName>
    <definedName name="QB_ROW_832260_1" localSheetId="4" hidden="1">'P&amp;L Detail'!$G$147</definedName>
    <definedName name="QB_ROW_832260_2" localSheetId="4" hidden="1">'P&amp;L Detail'!$G$171</definedName>
    <definedName name="QB_ROW_832260_3" localSheetId="4" hidden="1">'P&amp;L Detail'!$G$184</definedName>
    <definedName name="QB_ROW_832260_4" localSheetId="4" hidden="1">'P&amp;L Detail'!$G$176</definedName>
    <definedName name="QB_ROW_832260_5" localSheetId="4" hidden="1">'P&amp;L Detail'!$G$188</definedName>
    <definedName name="QB_ROW_833260" localSheetId="4" hidden="1">'P&amp;L Detail'!#REF!</definedName>
    <definedName name="QB_ROW_833260_1" localSheetId="4" hidden="1">'P&amp;L Detail'!$G$153</definedName>
    <definedName name="QB_ROW_833260_2" localSheetId="4" hidden="1">'P&amp;L Detail'!$G$155</definedName>
    <definedName name="QB_ROW_834250" localSheetId="4" hidden="1">'P&amp;L Detail'!$F$89</definedName>
    <definedName name="QB_ROW_834250_1" localSheetId="4" hidden="1">'P&amp;L Detail'!$F$132</definedName>
    <definedName name="QB_ROW_835250" localSheetId="4" hidden="1">'P&amp;L Detail'!$F$99</definedName>
    <definedName name="QB_ROW_835250_1" localSheetId="4" hidden="1">'P&amp;L Detail'!$F$161</definedName>
    <definedName name="QB_ROW_836260" localSheetId="4" hidden="1">'P&amp;L Detail'!#REF!</definedName>
    <definedName name="QB_ROW_836260_1" localSheetId="4" hidden="1">'P&amp;L Detail'!$G$166</definedName>
    <definedName name="QB_ROW_836260_2" localSheetId="4" hidden="1">'P&amp;L Detail'!$G$168</definedName>
    <definedName name="QB_ROW_836260_3" localSheetId="4" hidden="1">'P&amp;L Detail'!$G$143</definedName>
    <definedName name="QB_ROW_836260_4" localSheetId="4" hidden="1">'P&amp;L Detail'!$G$146</definedName>
    <definedName name="QB_ROW_836260_5" localSheetId="4" hidden="1">'P&amp;L Detail'!$G$145</definedName>
    <definedName name="QB_ROW_840260" localSheetId="4" hidden="1">'P&amp;L Detail'!#REF!</definedName>
    <definedName name="QB_ROW_840260_1" localSheetId="4" hidden="1">'P&amp;L Detail'!$G$174</definedName>
    <definedName name="QB_ROW_840260_2" localSheetId="4" hidden="1">'P&amp;L Detail'!$G$153</definedName>
    <definedName name="QB_ROW_840260_3" localSheetId="4" hidden="1">'P&amp;L Detail'!$G$162</definedName>
    <definedName name="QB_ROW_840260_4" localSheetId="4" hidden="1">'P&amp;L Detail'!$G$166</definedName>
    <definedName name="QB_ROW_840260_5" localSheetId="4" hidden="1">'P&amp;L Detail'!$G$179</definedName>
    <definedName name="QB_ROW_843260" localSheetId="4" hidden="1">'P&amp;L Detail'!#REF!</definedName>
    <definedName name="QB_ROW_843260_1" localSheetId="4" hidden="1">'P&amp;L Detail'!$G$109</definedName>
    <definedName name="QB_ROW_843260_2" localSheetId="4" hidden="1">'P&amp;L Detail'!$G$111</definedName>
    <definedName name="QB_ROW_843260_3" localSheetId="4" hidden="1">'P&amp;L Detail'!$G$94</definedName>
    <definedName name="QB_ROW_843260_4" localSheetId="4" hidden="1">'P&amp;L Detail'!$G$95</definedName>
    <definedName name="QB_ROW_843260_5" localSheetId="4" hidden="1">'P&amp;L Detail'!$G$102</definedName>
    <definedName name="QB_ROW_844250" localSheetId="4" hidden="1">'P&amp;L Detail'!$F$185</definedName>
    <definedName name="QB_ROW_844250_1" localSheetId="4" hidden="1">'P&amp;L Detail'!$F$187</definedName>
    <definedName name="QB_ROW_844250_2" localSheetId="4" hidden="1">'P&amp;L Detail'!$F$249</definedName>
    <definedName name="QB_ROW_845250" localSheetId="4" hidden="1">'P&amp;L Detail'!#REF!</definedName>
    <definedName name="QB_ROW_845250_1" localSheetId="4" hidden="1">'P&amp;L Detail'!$F$200</definedName>
    <definedName name="QB_ROW_845250_2" localSheetId="4" hidden="1">'P&amp;L Detail'!$F$204</definedName>
    <definedName name="QB_ROW_845250_3" localSheetId="4" hidden="1">'P&amp;L Detail'!$F$171</definedName>
    <definedName name="QB_ROW_845250_4" localSheetId="4" hidden="1">'P&amp;L Detail'!$F$184</definedName>
    <definedName name="QB_ROW_845250_5" localSheetId="4" hidden="1">'P&amp;L Detail'!$F$190</definedName>
    <definedName name="QB_ROW_846250" localSheetId="4" hidden="1">'P&amp;L Detail'!#REF!</definedName>
    <definedName name="QB_ROW_846250_1" localSheetId="4" hidden="1">'P&amp;L Detail'!$F$205</definedName>
    <definedName name="QB_ROW_846250_2" localSheetId="4" hidden="1">'P&amp;L Detail'!$F$209</definedName>
    <definedName name="QB_ROW_846250_3" localSheetId="4" hidden="1">'P&amp;L Detail'!$F$179</definedName>
    <definedName name="QB_ROW_846250_4" localSheetId="4" hidden="1">'P&amp;L Detail'!$F$193</definedName>
    <definedName name="QB_ROW_846250_5" localSheetId="4" hidden="1">'P&amp;L Detail'!$F$199</definedName>
    <definedName name="QB_ROW_848250" localSheetId="4" hidden="1">'P&amp;L Detail'!#REF!</definedName>
    <definedName name="QB_ROW_848250_1" localSheetId="4" hidden="1">'P&amp;L Detail'!$F$194</definedName>
    <definedName name="QB_ROW_848250_2" localSheetId="4" hidden="1">'P&amp;L Detail'!$F$196</definedName>
    <definedName name="QB_ROW_848250_3" localSheetId="4" hidden="1">'P&amp;L Detail'!$F$177</definedName>
    <definedName name="QB_ROW_848250_4" localSheetId="4" hidden="1">'P&amp;L Detail'!$F$183</definedName>
    <definedName name="QB_ROW_848250_5" localSheetId="4" hidden="1">'P&amp;L Detail'!$F$200</definedName>
    <definedName name="QB_ROW_849250" localSheetId="4" hidden="1">'P&amp;L Detail'!#REF!</definedName>
    <definedName name="QB_ROW_850260" localSheetId="4" hidden="1">'P&amp;L Detail'!#REF!</definedName>
    <definedName name="QB_ROW_850260_1" localSheetId="4" hidden="1">'P&amp;L Detail'!$G$150</definedName>
    <definedName name="QB_ROW_850260_2" localSheetId="4" hidden="1">'P&amp;L Detail'!$G$152</definedName>
    <definedName name="QB_ROW_850260_3" localSheetId="4" hidden="1">'P&amp;L Detail'!$G$133</definedName>
    <definedName name="QB_ROW_850260_4" localSheetId="4" hidden="1">'P&amp;L Detail'!$G$132</definedName>
    <definedName name="QB_ROW_850260_5" localSheetId="4" hidden="1">'P&amp;L Detail'!$G$140</definedName>
    <definedName name="QB_ROW_852250" localSheetId="4" hidden="1">'P&amp;L Detail'!$F$293</definedName>
    <definedName name="QB_ROW_853260" localSheetId="4" hidden="1">'P&amp;L Detail'!$G$83</definedName>
    <definedName name="QB_ROW_853260_1" localSheetId="4" hidden="1">'P&amp;L Detail'!$G$85</definedName>
    <definedName name="QB_ROW_853260_2" localSheetId="4" hidden="1">'P&amp;L Detail'!$G$91</definedName>
    <definedName name="QB_ROW_853260_3" localSheetId="4" hidden="1">'P&amp;L Detail'!$G$197</definedName>
    <definedName name="QB_ROW_855260" localSheetId="4" hidden="1">'P&amp;L Detail'!#REF!</definedName>
    <definedName name="QB_ROW_855260_1" localSheetId="4" hidden="1">'P&amp;L Detail'!$G$98</definedName>
    <definedName name="QB_ROW_855260_2" localSheetId="4" hidden="1">'P&amp;L Detail'!$G$100</definedName>
    <definedName name="QB_ROW_855260_3" localSheetId="4" hidden="1">'P&amp;L Detail'!$G$83</definedName>
    <definedName name="QB_ROW_855260_4" localSheetId="4" hidden="1">'P&amp;L Detail'!$G$84</definedName>
    <definedName name="QB_ROW_855260_5" localSheetId="4" hidden="1">'P&amp;L Detail'!$G$90</definedName>
    <definedName name="QB_ROW_856250" localSheetId="4" hidden="1">'P&amp;L Detail'!#REF!</definedName>
    <definedName name="QB_ROW_856250_1" localSheetId="4" hidden="1">'P&amp;L Detail'!$F$239</definedName>
    <definedName name="QB_ROW_856250_2" localSheetId="4" hidden="1">'P&amp;L Detail'!$F$243</definedName>
    <definedName name="QB_ROW_856250_3" localSheetId="4" hidden="1">'P&amp;L Detail'!$F$196</definedName>
    <definedName name="QB_ROW_856250_4" localSheetId="4" hidden="1">'P&amp;L Detail'!$F$202</definedName>
    <definedName name="QB_ROW_856250_5" localSheetId="4" hidden="1">'P&amp;L Detail'!$F$208</definedName>
    <definedName name="QB_ROW_857260" localSheetId="4" hidden="1">'P&amp;L Detail'!#REF!</definedName>
    <definedName name="QB_ROW_857260_1" localSheetId="4" hidden="1">'P&amp;L Detail'!$G$101</definedName>
    <definedName name="QB_ROW_857260_2" localSheetId="4" hidden="1">'P&amp;L Detail'!$G$103</definedName>
    <definedName name="QB_ROW_857260_3" localSheetId="4" hidden="1">'P&amp;L Detail'!$G$86</definedName>
    <definedName name="QB_ROW_857260_4" localSheetId="4" hidden="1">'P&amp;L Detail'!$G$87</definedName>
    <definedName name="QB_ROW_857260_5" localSheetId="4" hidden="1">'P&amp;L Detail'!$G$93</definedName>
    <definedName name="QB_ROW_859250" localSheetId="4" hidden="1">'P&amp;L Detail'!#REF!</definedName>
    <definedName name="QB_ROW_859250_1" localSheetId="4" hidden="1">'P&amp;L Detail'!$F$234</definedName>
    <definedName name="QB_ROW_859250_2" localSheetId="4" hidden="1">'P&amp;L Detail'!$F$238</definedName>
    <definedName name="QB_ROW_859250_3" localSheetId="4" hidden="1">'P&amp;L Detail'!$F$261</definedName>
    <definedName name="QB_ROW_859250_4" localSheetId="4" hidden="1">'P&amp;L Detail'!$F$252</definedName>
    <definedName name="QB_ROW_859250_5" localSheetId="4" hidden="1">'P&amp;L Detail'!$F$276</definedName>
    <definedName name="QB_ROW_860250" localSheetId="4" hidden="1">'P&amp;L Detail'!$F$51</definedName>
    <definedName name="QB_ROW_861260" localSheetId="4" hidden="1">'P&amp;L Detail'!#REF!</definedName>
    <definedName name="QB_ROW_861260_1" localSheetId="4" hidden="1">'P&amp;L Detail'!$G$85</definedName>
    <definedName name="QB_ROW_861260_2" localSheetId="4" hidden="1">'P&amp;L Detail'!$G$87</definedName>
    <definedName name="QB_ROW_86311" localSheetId="4" hidden="1">'P&amp;L Detail'!#REF!</definedName>
    <definedName name="QB_ROW_86311_1" localSheetId="4" hidden="1">'P&amp;L Detail'!$B$29</definedName>
    <definedName name="QB_ROW_86311_2" localSheetId="4" hidden="1">'P&amp;L Detail'!$B$31</definedName>
    <definedName name="QB_ROW_86311_3" localSheetId="4" hidden="1">'P&amp;L Detail'!$B$32</definedName>
    <definedName name="QB_ROW_86311_4" localSheetId="4" hidden="1">'P&amp;L Detail'!$B$34</definedName>
    <definedName name="QB_ROW_86311_5" localSheetId="4" hidden="1">'P&amp;L Detail'!$B$36</definedName>
    <definedName name="QB_ROW_863260" localSheetId="4" hidden="1">'P&amp;L Detail'!$G$71</definedName>
    <definedName name="QB_ROW_864250" localSheetId="4" hidden="1">'P&amp;L Detail'!$F$57</definedName>
    <definedName name="QB_ROW_866260" localSheetId="4" hidden="1">'P&amp;L Detail'!#REF!</definedName>
    <definedName name="QB_ROW_866260_1" localSheetId="4" hidden="1">'P&amp;L Detail'!$G$154</definedName>
    <definedName name="QB_ROW_866260_2" localSheetId="4" hidden="1">'P&amp;L Detail'!$G$156</definedName>
    <definedName name="QB_ROW_867250" localSheetId="4" hidden="1">'P&amp;L Detail'!$F$189</definedName>
    <definedName name="QB_ROW_869260" localSheetId="4" hidden="1">'P&amp;L Detail'!#REF!</definedName>
    <definedName name="QB_ROW_869260_1" localSheetId="4" hidden="1">'P&amp;L Detail'!$G$167</definedName>
    <definedName name="QB_ROW_869260_2" localSheetId="4" hidden="1">'P&amp;L Detail'!$G$169</definedName>
    <definedName name="QB_ROW_869260_3" localSheetId="4" hidden="1">'P&amp;L Detail'!$G$146</definedName>
    <definedName name="QB_ROW_869260_4" localSheetId="4" hidden="1">'P&amp;L Detail'!$G$154</definedName>
    <definedName name="QB_ROW_869260_5" localSheetId="4" hidden="1">'P&amp;L Detail'!$G$158</definedName>
    <definedName name="QB_ROW_870260" localSheetId="4" hidden="1">'P&amp;L Detail'!$G$146</definedName>
    <definedName name="QB_ROW_870260_1" localSheetId="4" hidden="1">'P&amp;L Detail'!$G$151</definedName>
    <definedName name="QB_ROW_871260" localSheetId="4" hidden="1">'P&amp;L Detail'!#REF!</definedName>
    <definedName name="QB_ROW_871260_1" localSheetId="4" hidden="1">'P&amp;L Detail'!$G$132</definedName>
    <definedName name="QB_ROW_871260_2" localSheetId="4" hidden="1">'P&amp;L Detail'!$G$134</definedName>
    <definedName name="QB_ROW_871260_3" localSheetId="4" hidden="1">'P&amp;L Detail'!$G$118</definedName>
    <definedName name="QB_ROW_871260_4" localSheetId="4" hidden="1">'P&amp;L Detail'!$G$119</definedName>
    <definedName name="QB_ROW_871260_5" localSheetId="4" hidden="1">'P&amp;L Detail'!$G$126</definedName>
    <definedName name="QB_ROW_872250" localSheetId="4" hidden="1">'P&amp;L Detail'!$F$107</definedName>
    <definedName name="QB_ROW_873260" localSheetId="4" hidden="1">'P&amp;L Detail'!#REF!</definedName>
    <definedName name="QB_ROW_873260_1" localSheetId="4" hidden="1">'P&amp;L Detail'!$G$151</definedName>
    <definedName name="QB_ROW_873260_2" localSheetId="4" hidden="1">'P&amp;L Detail'!$G$153</definedName>
    <definedName name="QB_ROW_873260_3" localSheetId="4" hidden="1">'P&amp;L Detail'!$G$134</definedName>
    <definedName name="QB_ROW_873260_4" localSheetId="4" hidden="1">'P&amp;L Detail'!$G$133</definedName>
    <definedName name="QB_ROW_873260_5" localSheetId="4" hidden="1">'P&amp;L Detail'!$G$141</definedName>
    <definedName name="QB_ROW_876250" localSheetId="4" hidden="1">'P&amp;L Detail'!#REF!</definedName>
    <definedName name="QB_ROW_876250_1" localSheetId="4" hidden="1">'P&amp;L Detail'!$F$210</definedName>
    <definedName name="QB_ROW_876250_2" localSheetId="4" hidden="1">'P&amp;L Detail'!$F$214</definedName>
    <definedName name="QB_ROW_876250_3" localSheetId="4" hidden="1">'P&amp;L Detail'!$F$172</definedName>
    <definedName name="QB_ROW_876250_4" localSheetId="4" hidden="1">'P&amp;L Detail'!$F$177</definedName>
    <definedName name="QB_ROW_876250_5" localSheetId="4" hidden="1">'P&amp;L Detail'!$F$183</definedName>
    <definedName name="QB_ROW_877250" localSheetId="4" hidden="1">'P&amp;L Detail'!$F$186</definedName>
    <definedName name="QB_ROW_877250_1" localSheetId="4" hidden="1">'P&amp;L Detail'!$F$188</definedName>
    <definedName name="QB_ROW_877250_2" localSheetId="4" hidden="1">'P&amp;L Detail'!$F$170</definedName>
    <definedName name="QB_ROW_877250_3" localSheetId="4" hidden="1">'P&amp;L Detail'!$F$181</definedName>
    <definedName name="QB_ROW_877250_4" localSheetId="4" hidden="1">'P&amp;L Detail'!$F$228</definedName>
    <definedName name="QB_ROW_877250_5" localSheetId="4" hidden="1">'P&amp;L Detail'!$F$234</definedName>
    <definedName name="QB_ROW_878250" localSheetId="4" hidden="1">'P&amp;L Detail'!#REF!</definedName>
    <definedName name="QB_ROW_878250_1" localSheetId="4" hidden="1">'P&amp;L Detail'!$F$201</definedName>
    <definedName name="QB_ROW_878250_2" localSheetId="4" hidden="1">'P&amp;L Detail'!$F$205</definedName>
    <definedName name="QB_ROW_878250_3" localSheetId="4" hidden="1">'P&amp;L Detail'!$F$172</definedName>
    <definedName name="QB_ROW_878250_4" localSheetId="4" hidden="1">'P&amp;L Detail'!$F$185</definedName>
    <definedName name="QB_ROW_878250_5" localSheetId="4" hidden="1">'P&amp;L Detail'!$F$191</definedName>
    <definedName name="QB_ROW_879250" localSheetId="4" hidden="1">'P&amp;L Detail'!#REF!</definedName>
    <definedName name="QB_ROW_879250_1" localSheetId="4" hidden="1">'P&amp;L Detail'!$F$206</definedName>
    <definedName name="QB_ROW_879250_2" localSheetId="4" hidden="1">'P&amp;L Detail'!$F$210</definedName>
    <definedName name="QB_ROW_879250_3" localSheetId="4" hidden="1">'P&amp;L Detail'!$F$180</definedName>
    <definedName name="QB_ROW_879250_4" localSheetId="4" hidden="1">'P&amp;L Detail'!$F$194</definedName>
    <definedName name="QB_ROW_879250_5" localSheetId="4" hidden="1">'P&amp;L Detail'!$F$200</definedName>
    <definedName name="QB_ROW_881250" localSheetId="4" hidden="1">'P&amp;L Detail'!#REF!</definedName>
    <definedName name="QB_ROW_881250_1" localSheetId="4" hidden="1">'P&amp;L Detail'!$F$219</definedName>
    <definedName name="QB_ROW_881250_2" localSheetId="4" hidden="1">'P&amp;L Detail'!$F$223</definedName>
    <definedName name="QB_ROW_881250_3" localSheetId="4" hidden="1">'P&amp;L Detail'!$F$181</definedName>
    <definedName name="QB_ROW_881250_4" localSheetId="4" hidden="1">'P&amp;L Detail'!$F$186</definedName>
    <definedName name="QB_ROW_881250_5" localSheetId="4" hidden="1">'P&amp;L Detail'!$F$192</definedName>
    <definedName name="QB_ROW_882250" localSheetId="4" hidden="1">'P&amp;L Detail'!$F$134</definedName>
    <definedName name="QB_ROW_88250" localSheetId="3" hidden="1">'Balance Sheet'!$F$41</definedName>
    <definedName name="QB_ROW_88250_1" localSheetId="3" hidden="1">'Balance Sheet'!$F$37</definedName>
    <definedName name="QB_ROW_88250_2" localSheetId="3" hidden="1">'Balance Sheet'!$F$45</definedName>
    <definedName name="QB_ROW_884250" localSheetId="4" hidden="1">'P&amp;L Detail'!$F$294</definedName>
    <definedName name="QB_ROW_885260" localSheetId="4" hidden="1">'P&amp;L Detail'!$G$54</definedName>
    <definedName name="QB_ROW_887250" localSheetId="4" hidden="1">'P&amp;L Detail'!#REF!</definedName>
    <definedName name="QB_ROW_895250" localSheetId="4" hidden="1">'P&amp;L Detail'!$F$101</definedName>
    <definedName name="QB_ROW_895250_1" localSheetId="4" hidden="1">'P&amp;L Detail'!$F$77</definedName>
    <definedName name="QB_ROW_895250_2" localSheetId="4" hidden="1">'P&amp;L Detail'!$F$109</definedName>
    <definedName name="QB_ROW_897250" localSheetId="4" hidden="1">'P&amp;L Detail'!$F$123</definedName>
    <definedName name="QB_ROW_897250_1" localSheetId="4" hidden="1">'P&amp;L Detail'!$F$91</definedName>
    <definedName name="QB_ROW_897250_2" localSheetId="4" hidden="1">'P&amp;L Detail'!$F$136</definedName>
    <definedName name="QB_ROW_898250" localSheetId="4" hidden="1">'P&amp;L Detail'!$F$143</definedName>
    <definedName name="QB_ROW_898250_1" localSheetId="4" hidden="1">'P&amp;L Detail'!$F$101</definedName>
    <definedName name="QB_ROW_898250_2" localSheetId="4" hidden="1">'P&amp;L Detail'!$F$165</definedName>
    <definedName name="QB_ROW_899250" localSheetId="4" hidden="1">'P&amp;L Detail'!$F$163</definedName>
    <definedName name="QB_ROW_899250_1" localSheetId="4" hidden="1">'P&amp;L Detail'!$F$110</definedName>
    <definedName name="QB_ROW_899250_2" localSheetId="4" hidden="1">'P&amp;L Detail'!$F$192</definedName>
    <definedName name="QB_ROW_9021" localSheetId="3" hidden="1">'Balance Sheet'!$C$31</definedName>
    <definedName name="QB_ROW_9021_1" localSheetId="3" hidden="1">'Balance Sheet'!$C$34</definedName>
    <definedName name="QB_ROW_9021_2" localSheetId="3" hidden="1">'Balance Sheet'!$C$35</definedName>
    <definedName name="QB_ROW_9021_3" localSheetId="3" hidden="1">'Balance Sheet'!$C$30</definedName>
    <definedName name="QB_ROW_9021_4" localSheetId="3" hidden="1">'Balance Sheet'!$C$27</definedName>
    <definedName name="QB_ROW_902250" localSheetId="4" hidden="1">'P&amp;L Detail'!$F$99</definedName>
    <definedName name="QB_ROW_902250_1" localSheetId="4" hidden="1">'P&amp;L Detail'!$F$74</definedName>
    <definedName name="QB_ROW_902250_2" localSheetId="4" hidden="1">'P&amp;L Detail'!$F$104</definedName>
    <definedName name="QB_ROW_90250" localSheetId="3" hidden="1">'Balance Sheet'!$F$37</definedName>
    <definedName name="QB_ROW_90250_1" localSheetId="3" hidden="1">'Balance Sheet'!$F$39</definedName>
    <definedName name="QB_ROW_90250_2" localSheetId="3" hidden="1">'Balance Sheet'!$F$41</definedName>
    <definedName name="QB_ROW_90250_3" localSheetId="3" hidden="1">'Balance Sheet'!$F$44</definedName>
    <definedName name="QB_ROW_90250_4" localSheetId="3" hidden="1">'Balance Sheet'!$F$40</definedName>
    <definedName name="QB_ROW_90250_5" localSheetId="3" hidden="1">'Balance Sheet'!$F$48</definedName>
    <definedName name="QB_ROW_904250" localSheetId="4" hidden="1">'P&amp;L Detail'!$F$121</definedName>
    <definedName name="QB_ROW_904250_1" localSheetId="4" hidden="1">'P&amp;L Detail'!$F$88</definedName>
    <definedName name="QB_ROW_904250_2" localSheetId="4" hidden="1">'P&amp;L Detail'!$F$131</definedName>
    <definedName name="QB_ROW_905250" localSheetId="4" hidden="1">'P&amp;L Detail'!$F$161</definedName>
    <definedName name="QB_ROW_905250_1" localSheetId="4" hidden="1">'P&amp;L Detail'!$F$108</definedName>
    <definedName name="QB_ROW_905250_2" localSheetId="4" hidden="1">'P&amp;L Detail'!$F$188</definedName>
    <definedName name="QB_ROW_908250" localSheetId="4" hidden="1">'P&amp;L Detail'!$F$141</definedName>
    <definedName name="QB_ROW_908250_1" localSheetId="4" hidden="1">'P&amp;L Detail'!$F$98</definedName>
    <definedName name="QB_ROW_908250_2" localSheetId="4" hidden="1">'P&amp;L Detail'!$F$160</definedName>
    <definedName name="QB_ROW_916250" localSheetId="4" hidden="1">'P&amp;L Detail'!$F$98</definedName>
    <definedName name="QB_ROW_916250_1" localSheetId="4" hidden="1">'P&amp;L Detail'!$F$73</definedName>
    <definedName name="QB_ROW_916250_2" localSheetId="4" hidden="1">'P&amp;L Detail'!$F$103</definedName>
    <definedName name="QB_ROW_918250" localSheetId="4" hidden="1">'P&amp;L Detail'!$F$120</definedName>
    <definedName name="QB_ROW_918250_1" localSheetId="4" hidden="1">'P&amp;L Detail'!$F$87</definedName>
    <definedName name="QB_ROW_918250_2" localSheetId="4" hidden="1">'P&amp;L Detail'!$F$130</definedName>
    <definedName name="QB_ROW_919250" localSheetId="4" hidden="1">'P&amp;L Detail'!$F$140</definedName>
    <definedName name="QB_ROW_919250_1" localSheetId="4" hidden="1">'P&amp;L Detail'!$F$97</definedName>
    <definedName name="QB_ROW_919250_2" localSheetId="4" hidden="1">'P&amp;L Detail'!$F$159</definedName>
    <definedName name="QB_ROW_920250" localSheetId="4" hidden="1">'P&amp;L Detail'!$F$160</definedName>
    <definedName name="QB_ROW_920250_1" localSheetId="4" hidden="1">'P&amp;L Detail'!$F$107</definedName>
    <definedName name="QB_ROW_920250_2" localSheetId="4" hidden="1">'P&amp;L Detail'!$F$187</definedName>
    <definedName name="QB_ROW_923250" localSheetId="4" hidden="1">'P&amp;L Detail'!#REF!</definedName>
    <definedName name="QB_ROW_923250_1" localSheetId="4" hidden="1">'P&amp;L Detail'!$F$43</definedName>
    <definedName name="QB_ROW_923250_2" localSheetId="4" hidden="1">'P&amp;L Detail'!$F$44</definedName>
    <definedName name="QB_ROW_923250_3" localSheetId="4" hidden="1">'P&amp;L Detail'!$F$46</definedName>
    <definedName name="QB_ROW_923250_4" localSheetId="4" hidden="1">'P&amp;L Detail'!$F$48</definedName>
    <definedName name="QB_ROW_923250_5" localSheetId="4" hidden="1">'P&amp;L Detail'!$F$49</definedName>
    <definedName name="QB_ROW_925250" localSheetId="4" hidden="1">'P&amp;L Detail'!#REF!</definedName>
    <definedName name="QB_ROW_925250_1" localSheetId="4" hidden="1">'P&amp;L Detail'!$F$47</definedName>
    <definedName name="QB_ROW_925250_2" localSheetId="4" hidden="1">'P&amp;L Detail'!$F$48</definedName>
    <definedName name="QB_ROW_925250_3" localSheetId="4" hidden="1">'P&amp;L Detail'!$F$50</definedName>
    <definedName name="QB_ROW_925250_4" localSheetId="4" hidden="1">'P&amp;L Detail'!$F$52</definedName>
    <definedName name="QB_ROW_925250_5" localSheetId="4" hidden="1">'P&amp;L Detail'!$F$53</definedName>
    <definedName name="QB_ROW_926250" localSheetId="4" hidden="1">'P&amp;L Detail'!#REF!</definedName>
    <definedName name="QB_ROW_926250_1" localSheetId="4" hidden="1">'P&amp;L Detail'!$F$51</definedName>
    <definedName name="QB_ROW_926250_2" localSheetId="4" hidden="1">'P&amp;L Detail'!$F$52</definedName>
    <definedName name="QB_ROW_926250_3" localSheetId="4" hidden="1">'P&amp;L Detail'!$F$54</definedName>
    <definedName name="QB_ROW_926250_4" localSheetId="4" hidden="1">'P&amp;L Detail'!$F$56</definedName>
    <definedName name="QB_ROW_926250_5" localSheetId="4" hidden="1">'P&amp;L Detail'!$F$57</definedName>
    <definedName name="QB_ROW_927250" localSheetId="4" hidden="1">'P&amp;L Detail'!#REF!</definedName>
    <definedName name="QB_ROW_927250_1" localSheetId="4" hidden="1">'P&amp;L Detail'!$F$55</definedName>
    <definedName name="QB_ROW_927250_2" localSheetId="4" hidden="1">'P&amp;L Detail'!$F$56</definedName>
    <definedName name="QB_ROW_927250_3" localSheetId="4" hidden="1">'P&amp;L Detail'!$F$58</definedName>
    <definedName name="QB_ROW_927250_4" localSheetId="4" hidden="1">'P&amp;L Detail'!$F$60</definedName>
    <definedName name="QB_ROW_927250_5" localSheetId="4" hidden="1">'P&amp;L Detail'!$F$61</definedName>
    <definedName name="QB_ROW_928250" localSheetId="4" hidden="1">'P&amp;L Detail'!#REF!</definedName>
    <definedName name="QB_ROW_928250_1" localSheetId="4" hidden="1">'P&amp;L Detail'!$F$61</definedName>
    <definedName name="QB_ROW_928250_2" localSheetId="4" hidden="1">'P&amp;L Detail'!$F$62</definedName>
    <definedName name="QB_ROW_928250_3" localSheetId="4" hidden="1">'P&amp;L Detail'!$F$59</definedName>
    <definedName name="QB_ROW_928250_4" localSheetId="4" hidden="1">'P&amp;L Detail'!$F$64</definedName>
    <definedName name="QB_ROW_928250_5" localSheetId="4" hidden="1">'P&amp;L Detail'!$F$65</definedName>
    <definedName name="QB_ROW_929250" localSheetId="4" hidden="1">'P&amp;L Detail'!$F$67</definedName>
    <definedName name="QB_ROW_929250_1" localSheetId="4" hidden="1">'P&amp;L Detail'!$F$68</definedName>
    <definedName name="QB_ROW_929250_2" localSheetId="4" hidden="1">'P&amp;L Detail'!$F$70</definedName>
    <definedName name="QB_ROW_929250_3" localSheetId="4" hidden="1">'P&amp;L Detail'!$F$176</definedName>
    <definedName name="QB_ROW_929250_4" localSheetId="4" hidden="1">'P&amp;L Detail'!$F$58</definedName>
    <definedName name="QB_ROW_929250_5" localSheetId="4" hidden="1">'P&amp;L Detail'!$F$73</definedName>
    <definedName name="QB_ROW_930250" localSheetId="4" hidden="1">'P&amp;L Detail'!#REF!</definedName>
    <definedName name="QB_ROW_930250_1" localSheetId="4" hidden="1">'P&amp;L Detail'!$F$44</definedName>
    <definedName name="QB_ROW_930250_2" localSheetId="4" hidden="1">'P&amp;L Detail'!$F$45</definedName>
    <definedName name="QB_ROW_930250_3" localSheetId="4" hidden="1">'P&amp;L Detail'!$F$47</definedName>
    <definedName name="QB_ROW_930250_4" localSheetId="4" hidden="1">'P&amp;L Detail'!$F$49</definedName>
    <definedName name="QB_ROW_930250_5" localSheetId="4" hidden="1">'P&amp;L Detail'!$F$50</definedName>
    <definedName name="QB_ROW_9321" localSheetId="3" hidden="1">'Balance Sheet'!$C$44</definedName>
    <definedName name="QB_ROW_9321_1" localSheetId="3" hidden="1">'Balance Sheet'!$C$31</definedName>
    <definedName name="QB_ROW_9321_2" localSheetId="3" hidden="1">'Balance Sheet'!$C$46</definedName>
    <definedName name="QB_ROW_9321_3" localSheetId="3" hidden="1">'Balance Sheet'!$C$48</definedName>
    <definedName name="QB_ROW_9321_4" localSheetId="3" hidden="1">'Balance Sheet'!$C$50</definedName>
    <definedName name="QB_ROW_9321_5" localSheetId="3" hidden="1">'Balance Sheet'!$C$51</definedName>
    <definedName name="QB_ROW_932250" localSheetId="4" hidden="1">'P&amp;L Detail'!#REF!</definedName>
    <definedName name="QB_ROW_932250_1" localSheetId="4" hidden="1">'P&amp;L Detail'!$F$48</definedName>
    <definedName name="QB_ROW_932250_2" localSheetId="4" hidden="1">'P&amp;L Detail'!$F$49</definedName>
    <definedName name="QB_ROW_932250_3" localSheetId="4" hidden="1">'P&amp;L Detail'!$F$51</definedName>
    <definedName name="QB_ROW_932250_4" localSheetId="4" hidden="1">'P&amp;L Detail'!$F$53</definedName>
    <definedName name="QB_ROW_932250_5" localSheetId="4" hidden="1">'P&amp;L Detail'!$F$54</definedName>
    <definedName name="QB_ROW_933250" localSheetId="4" hidden="1">'P&amp;L Detail'!#REF!</definedName>
    <definedName name="QB_ROW_933250_1" localSheetId="4" hidden="1">'P&amp;L Detail'!$F$52</definedName>
    <definedName name="QB_ROW_933250_2" localSheetId="4" hidden="1">'P&amp;L Detail'!$F$53</definedName>
    <definedName name="QB_ROW_933250_3" localSheetId="4" hidden="1">'P&amp;L Detail'!$F$55</definedName>
    <definedName name="QB_ROW_933250_4" localSheetId="4" hidden="1">'P&amp;L Detail'!$F$57</definedName>
    <definedName name="QB_ROW_933250_5" localSheetId="4" hidden="1">'P&amp;L Detail'!$F$58</definedName>
    <definedName name="QB_ROW_934250" localSheetId="4" hidden="1">'P&amp;L Detail'!#REF!</definedName>
    <definedName name="QB_ROW_934250_1" localSheetId="4" hidden="1">'P&amp;L Detail'!$F$57</definedName>
    <definedName name="QB_ROW_934250_2" localSheetId="4" hidden="1">'P&amp;L Detail'!$F$58</definedName>
    <definedName name="QB_ROW_934250_3" localSheetId="4" hidden="1">'P&amp;L Detail'!$F$59</definedName>
    <definedName name="QB_ROW_934250_4" localSheetId="4" hidden="1">'P&amp;L Detail'!$F$56</definedName>
    <definedName name="QB_ROW_934250_5" localSheetId="4" hidden="1">'P&amp;L Detail'!$F$61</definedName>
    <definedName name="QB_ROW_935250" localSheetId="4" hidden="1">'P&amp;L Detail'!#REF!</definedName>
    <definedName name="QB_ROW_935250_1" localSheetId="4" hidden="1">'P&amp;L Detail'!$F$63</definedName>
    <definedName name="QB_ROW_935250_2" localSheetId="4" hidden="1">'P&amp;L Detail'!$F$64</definedName>
    <definedName name="QB_ROW_935250_3" localSheetId="4" hidden="1">'P&amp;L Detail'!$F$206</definedName>
    <definedName name="QB_ROW_936250" localSheetId="4" hidden="1">'P&amp;L Detail'!$F$66</definedName>
    <definedName name="QB_ROW_936250_1" localSheetId="4" hidden="1">'P&amp;L Detail'!$F$67</definedName>
    <definedName name="QB_ROW_937250" localSheetId="4" hidden="1">'P&amp;L Detail'!$F$96</definedName>
    <definedName name="QB_ROW_937250_1" localSheetId="4" hidden="1">'P&amp;L Detail'!$F$52</definedName>
    <definedName name="QB_ROW_937250_2" localSheetId="4" hidden="1">'P&amp;L Detail'!$F$51</definedName>
    <definedName name="QB_ROW_937250_3" localSheetId="4" hidden="1">'P&amp;L Detail'!$F$53</definedName>
    <definedName name="QB_ROW_937250_4" localSheetId="4" hidden="1">'P&amp;L Detail'!$F$72</definedName>
    <definedName name="QB_ROW_937250_5" localSheetId="4" hidden="1">'P&amp;L Detail'!$F$40</definedName>
    <definedName name="QB_ROW_938250" localSheetId="4" hidden="1">'P&amp;L Detail'!$F$50</definedName>
    <definedName name="QB_ROW_939250" localSheetId="4" hidden="1">'P&amp;L Detail'!$F$118</definedName>
    <definedName name="QB_ROW_939250_1" localSheetId="4" hidden="1">'P&amp;L Detail'!$F$58</definedName>
    <definedName name="QB_ROW_939250_2" localSheetId="4" hidden="1">'P&amp;L Detail'!$F$57</definedName>
    <definedName name="QB_ROW_939250_3" localSheetId="4" hidden="1">'P&amp;L Detail'!$F$59</definedName>
    <definedName name="QB_ROW_939250_4" localSheetId="4" hidden="1">'P&amp;L Detail'!$F$86</definedName>
    <definedName name="QB_ROW_939250_5" localSheetId="4" hidden="1">'P&amp;L Detail'!$F$45</definedName>
    <definedName name="QB_ROW_940250" localSheetId="4" hidden="1">'P&amp;L Detail'!$F$138</definedName>
    <definedName name="QB_ROW_940250_1" localSheetId="4" hidden="1">'P&amp;L Detail'!$F$63</definedName>
    <definedName name="QB_ROW_940250_2" localSheetId="4" hidden="1">'P&amp;L Detail'!$F$62</definedName>
    <definedName name="QB_ROW_940250_3" localSheetId="4" hidden="1">'P&amp;L Detail'!$F$64</definedName>
    <definedName name="QB_ROW_940250_4" localSheetId="4" hidden="1">'P&amp;L Detail'!$F$96</definedName>
    <definedName name="QB_ROW_940250_5" localSheetId="4" hidden="1">'P&amp;L Detail'!$F$50</definedName>
    <definedName name="QB_ROW_941250" localSheetId="4" hidden="1">'P&amp;L Detail'!$F$56</definedName>
    <definedName name="QB_ROW_941250_1" localSheetId="4" hidden="1">'P&amp;L Detail'!$F$57</definedName>
    <definedName name="QB_ROW_941250_2" localSheetId="4" hidden="1">'P&amp;L Detail'!$F$158</definedName>
    <definedName name="QB_ROW_941250_3" localSheetId="4" hidden="1">'P&amp;L Detail'!$F$68</definedName>
    <definedName name="QB_ROW_941250_4" localSheetId="4" hidden="1">'P&amp;L Detail'!$F$67</definedName>
    <definedName name="QB_ROW_941250_5" localSheetId="4" hidden="1">'P&amp;L Detail'!$F$69</definedName>
    <definedName name="QB_ROW_942250" localSheetId="4" hidden="1">'P&amp;L Detail'!#REF!</definedName>
    <definedName name="QB_ROW_942250_1" localSheetId="4" hidden="1">'P&amp;L Detail'!$F$62</definedName>
    <definedName name="QB_ROW_942250_2" localSheetId="4" hidden="1">'P&amp;L Detail'!$F$63</definedName>
    <definedName name="QB_ROW_942250_3" localSheetId="4" hidden="1">'P&amp;L Detail'!$F$67</definedName>
    <definedName name="QB_ROW_942250_4" localSheetId="4" hidden="1">'P&amp;L Detail'!$F$70</definedName>
    <definedName name="QB_ROW_942250_5" localSheetId="4" hidden="1">'P&amp;L Detail'!$F$58</definedName>
    <definedName name="QB_ROW_944240" localSheetId="4" hidden="1">'P&amp;L Detail'!#REF!</definedName>
    <definedName name="QB_ROW_944240_1" localSheetId="4" hidden="1">'P&amp;L Detail'!$E$24</definedName>
    <definedName name="QB_ROW_944240_2" localSheetId="4" hidden="1">'P&amp;L Detail'!$E$25</definedName>
    <definedName name="QB_ROW_944240_3" localSheetId="4" hidden="1">'P&amp;L Detail'!$E$26</definedName>
    <definedName name="QB_ROW_944240_4" localSheetId="4" hidden="1">'P&amp;L Detail'!$E$27</definedName>
    <definedName name="QB_ROW_944240_5" localSheetId="4" hidden="1">'P&amp;L Detail'!$E$28</definedName>
    <definedName name="QB_ROW_945240" localSheetId="4" hidden="1">'P&amp;L Detail'!#REF!</definedName>
    <definedName name="QB_ROW_945240_1" localSheetId="4" hidden="1">'P&amp;L Detail'!$E$25</definedName>
    <definedName name="QB_ROW_945240_2" localSheetId="4" hidden="1">'P&amp;L Detail'!$E$26</definedName>
    <definedName name="QB_ROW_945240_3" localSheetId="4" hidden="1">'P&amp;L Detail'!$E$27</definedName>
    <definedName name="QB_ROW_945240_4" localSheetId="4" hidden="1">'P&amp;L Detail'!$E$28</definedName>
    <definedName name="QB_ROW_945240_5" localSheetId="4" hidden="1">'P&amp;L Detail'!$E$29</definedName>
    <definedName name="QB_ROW_946260" localSheetId="4" hidden="1">'P&amp;L Detail'!#REF!</definedName>
    <definedName name="QB_ROW_946260_1" localSheetId="4" hidden="1">'P&amp;L Detail'!$G$78</definedName>
    <definedName name="QB_ROW_946260_2" localSheetId="4" hidden="1">'P&amp;L Detail'!$G$79</definedName>
    <definedName name="QB_ROW_946260_3" localSheetId="4" hidden="1">'P&amp;L Detail'!$G$70</definedName>
    <definedName name="QB_ROW_946260_4" localSheetId="4" hidden="1">'P&amp;L Detail'!$G$67</definedName>
    <definedName name="QB_ROW_946260_5" localSheetId="4" hidden="1">'P&amp;L Detail'!$G$72</definedName>
    <definedName name="QB_ROW_947260" localSheetId="4" hidden="1">'P&amp;L Detail'!#REF!</definedName>
    <definedName name="QB_ROW_947260_1" localSheetId="4" hidden="1">'P&amp;L Detail'!$G$173</definedName>
    <definedName name="QB_ROW_947260_2" localSheetId="4" hidden="1">'P&amp;L Detail'!$G$175</definedName>
    <definedName name="QB_ROW_947260_3" localSheetId="4" hidden="1">'P&amp;L Detail'!$G$152</definedName>
    <definedName name="QB_ROW_947260_4" localSheetId="4" hidden="1">'P&amp;L Detail'!$G$161</definedName>
    <definedName name="QB_ROW_947260_5" localSheetId="4" hidden="1">'P&amp;L Detail'!$G$165</definedName>
    <definedName name="QB_ROW_948260" localSheetId="4" hidden="1">'P&amp;L Detail'!#REF!</definedName>
    <definedName name="QB_ROW_948260_1" localSheetId="4" hidden="1">'P&amp;L Detail'!$G$172</definedName>
    <definedName name="QB_ROW_948260_2" localSheetId="4" hidden="1">'P&amp;L Detail'!$G$174</definedName>
    <definedName name="QB_ROW_948260_3" localSheetId="4" hidden="1">'P&amp;L Detail'!$G$148</definedName>
    <definedName name="QB_ROW_948260_4" localSheetId="4" hidden="1">'P&amp;L Detail'!$G$151</definedName>
    <definedName name="QB_ROW_948260_5" localSheetId="4" hidden="1">'P&amp;L Detail'!$G$160</definedName>
    <definedName name="QB_ROW_949260" localSheetId="4" hidden="1">'P&amp;L Detail'!$G$151</definedName>
    <definedName name="QB_ROW_949260_1" localSheetId="4" hidden="1">'P&amp;L Detail'!$G$155</definedName>
    <definedName name="QB_ROW_949260_2" localSheetId="4" hidden="1">'P&amp;L Detail'!$G$156</definedName>
    <definedName name="QB_ROW_949260_3" localSheetId="4" hidden="1">'P&amp;L Detail'!$G$165</definedName>
    <definedName name="QB_ROW_949260_4" localSheetId="4" hidden="1">'P&amp;L Detail'!$G$170</definedName>
    <definedName name="QB_ROW_949260_5" localSheetId="4" hidden="1">'P&amp;L Detail'!$G$183</definedName>
    <definedName name="QB_ROW_950260" localSheetId="4" hidden="1">'P&amp;L Detail'!#REF!</definedName>
    <definedName name="QB_ROW_950260_1" localSheetId="4" hidden="1">'P&amp;L Detail'!$G$178</definedName>
    <definedName name="QB_ROW_950260_2" localSheetId="4" hidden="1">'P&amp;L Detail'!$G$166</definedName>
    <definedName name="QB_ROW_950260_3" localSheetId="4" hidden="1">'P&amp;L Detail'!$G$172</definedName>
    <definedName name="QB_ROW_950260_4" localSheetId="4" hidden="1">'P&amp;L Detail'!$G$185</definedName>
    <definedName name="QB_ROW_950260_5" localSheetId="4" hidden="1">'P&amp;L Detail'!$G$177</definedName>
    <definedName name="QB_ROW_951250" localSheetId="4" hidden="1">'P&amp;L Detail'!$F$163</definedName>
    <definedName name="QB_ROW_952240" localSheetId="4" hidden="1">'P&amp;L Detail'!#REF!</definedName>
    <definedName name="QB_ROW_952240_1" localSheetId="4" hidden="1">'P&amp;L Detail'!$E$19</definedName>
    <definedName name="QB_ROW_952240_2" localSheetId="4" hidden="1">'P&amp;L Detail'!$E$20</definedName>
    <definedName name="QB_ROW_952240_3" localSheetId="4" hidden="1">'P&amp;L Detail'!$E$21</definedName>
    <definedName name="QB_ROW_952240_4" localSheetId="4" hidden="1">'P&amp;L Detail'!$E$22</definedName>
    <definedName name="QB_ROW_952240_5" localSheetId="4" hidden="1">'P&amp;L Detail'!$E$23</definedName>
    <definedName name="QB_ROW_953240" localSheetId="3" hidden="1">'Balance Sheet'!$E$47</definedName>
    <definedName name="QB_ROW_953240_1" localSheetId="3" hidden="1">'Balance Sheet'!$E$34</definedName>
    <definedName name="QB_ROW_953240_2" localSheetId="3" hidden="1">'Balance Sheet'!$E$50</definedName>
    <definedName name="QB_ROW_953240_3" localSheetId="3" hidden="1">'Balance Sheet'!$E$52</definedName>
    <definedName name="QB_ROW_953240_4" localSheetId="3" hidden="1">'Balance Sheet'!$E$54</definedName>
    <definedName name="QB_ROW_953240_5" localSheetId="3" hidden="1">'Balance Sheet'!$E$55</definedName>
    <definedName name="QB_ROW_954250" localSheetId="4" hidden="1">'P&amp;L Detail'!$F$166</definedName>
    <definedName name="QB_ROW_954250_1" localSheetId="4" hidden="1">'P&amp;L Detail'!$F$178</definedName>
    <definedName name="QB_ROW_954250_2" localSheetId="4" hidden="1">'P&amp;L Detail'!$F$184</definedName>
    <definedName name="QB_ROW_954250_3" localSheetId="4" hidden="1">'P&amp;L Detail'!$F$201</definedName>
    <definedName name="QB_ROW_954250_4" localSheetId="4" hidden="1">'P&amp;L Detail'!$F$195</definedName>
    <definedName name="QB_ROW_954250_5" localSheetId="4" hidden="1">'P&amp;L Detail'!$F$209</definedName>
    <definedName name="QB_ROW_955240" localSheetId="3" hidden="1">'Balance Sheet'!$E$12</definedName>
    <definedName name="QB_ROW_955240_1" localSheetId="3" hidden="1">'Balance Sheet'!$E$13</definedName>
    <definedName name="QB_ROW_955240_2" localSheetId="3" hidden="1">'Balance Sheet'!$E$11</definedName>
    <definedName name="QB_ROW_956230" localSheetId="3" hidden="1">'Balance Sheet'!$D$7</definedName>
    <definedName name="QB_ROW_956230_1" localSheetId="3" hidden="1">'Balance Sheet'!$D$8</definedName>
    <definedName name="QB_ROW_957240" localSheetId="3" hidden="1">'Balance Sheet'!$E$33</definedName>
    <definedName name="QB_ROW_957240_1" localSheetId="3" hidden="1">'Balance Sheet'!$E$34</definedName>
    <definedName name="QB_ROW_957240_2" localSheetId="3" hidden="1">'Balance Sheet'!$E$37</definedName>
    <definedName name="QB_ROW_959240" localSheetId="4" hidden="1">'P&amp;L Detail'!$E$20</definedName>
    <definedName name="QB_ROW_959240_1" localSheetId="4" hidden="1">'P&amp;L Detail'!$E$22</definedName>
    <definedName name="QB_ROW_959240_2" localSheetId="4" hidden="1">'P&amp;L Detail'!$E$17</definedName>
    <definedName name="QB_ROW_959240_3" localSheetId="4" hidden="1">'P&amp;L Detail'!$E$18</definedName>
    <definedName name="QB_ROW_959240_4" localSheetId="4" hidden="1">'P&amp;L Detail'!$E$19</definedName>
    <definedName name="QB_ROW_961240" localSheetId="3" hidden="1">'Balance Sheet'!$E$33</definedName>
    <definedName name="QB_ROW_961240_1" localSheetId="3" hidden="1">'Balance Sheet'!$E$36</definedName>
    <definedName name="QB_ROW_961240_2" localSheetId="3" hidden="1">'Balance Sheet'!$E$40</definedName>
    <definedName name="QB_ROW_961240_3" localSheetId="3" hidden="1">'Balance Sheet'!$E$39</definedName>
    <definedName name="QB_ROW_961240_4" localSheetId="3" hidden="1">'Balance Sheet'!$E$32</definedName>
    <definedName name="QB_ROW_965240" localSheetId="3" hidden="1">'Balance Sheet'!$E$35</definedName>
    <definedName name="QB_ROW_965240_1" localSheetId="3" hidden="1">'Balance Sheet'!$E$38</definedName>
    <definedName name="QB_ROW_965240_2" localSheetId="3" hidden="1">'Balance Sheet'!$E$37</definedName>
    <definedName name="QB_ROW_965240_3" localSheetId="3" hidden="1">'Balance Sheet'!$E$41</definedName>
    <definedName name="QB_ROW_965240_4" localSheetId="3" hidden="1">'Balance Sheet'!$E$40</definedName>
    <definedName name="QB_ROW_965240_5" localSheetId="3" hidden="1">'Balance Sheet'!$E$34</definedName>
    <definedName name="QB_ROW_966240" localSheetId="4" hidden="1">'P&amp;L Detail'!$E$28</definedName>
    <definedName name="QB_ROW_966240_1" localSheetId="4" hidden="1">'P&amp;L Detail'!$E$29</definedName>
    <definedName name="QB_ROW_966240_2" localSheetId="4" hidden="1">'P&amp;L Detail'!$E$30</definedName>
    <definedName name="QB_ROW_966240_3" localSheetId="4" hidden="1">'P&amp;L Detail'!$E$32</definedName>
    <definedName name="QB_ROW_966240_4" localSheetId="4" hidden="1">'P&amp;L Detail'!$E$33</definedName>
    <definedName name="QB_ROW_966240_5" localSheetId="4" hidden="1">'P&amp;L Detail'!$E$35</definedName>
    <definedName name="QB_ROW_967240" localSheetId="4" hidden="1">'P&amp;L Detail'!$E$13</definedName>
    <definedName name="QB_ROW_967240_1" localSheetId="4" hidden="1">'P&amp;L Detail'!$E$14</definedName>
    <definedName name="QB_ROW_968250" localSheetId="4" hidden="1">'P&amp;L Detail'!$F$198</definedName>
    <definedName name="QB_ROW_968250_1" localSheetId="4" hidden="1">'P&amp;L Detail'!$F$177</definedName>
    <definedName name="QB_ROW_968250_2" localSheetId="4" hidden="1">'P&amp;L Detail'!$F$223</definedName>
    <definedName name="QB_ROW_969250" localSheetId="4" hidden="1">'P&amp;L Detail'!$F$199</definedName>
    <definedName name="QB_ROW_969250_1" localSheetId="4" hidden="1">'P&amp;L Detail'!$F$171</definedName>
    <definedName name="QB_ROW_969250_2" localSheetId="4" hidden="1">'P&amp;L Detail'!$F$217</definedName>
    <definedName name="QB_ROW_969250_3" localSheetId="4" hidden="1">'P&amp;L Detail'!$F$238</definedName>
    <definedName name="QB_ROW_969250_4" localSheetId="4" hidden="1">'P&amp;L Detail'!$F$225</definedName>
    <definedName name="QB_ROW_969250_5" localSheetId="4" hidden="1">'P&amp;L Detail'!$F$268</definedName>
    <definedName name="QB_ROW_970230" localSheetId="3" hidden="1">'Balance Sheet'!$D$5</definedName>
    <definedName name="QB_ROW_970230_1" localSheetId="3" hidden="1">'Balance Sheet'!$D$6</definedName>
    <definedName name="QB_ROW_971230" localSheetId="3" hidden="1">'Balance Sheet'!$D$5</definedName>
    <definedName name="QB_ROW_972250" localSheetId="4" hidden="1">'P&amp;L Detail'!$F$190</definedName>
    <definedName name="QB_ROW_973240" localSheetId="3" hidden="1">'Balance Sheet'!$E$51</definedName>
    <definedName name="QB_ROW_973240_1" localSheetId="3" hidden="1">'Balance Sheet'!$E$53</definedName>
    <definedName name="QB_ROW_973240_2" localSheetId="3" hidden="1">'Balance Sheet'!$E$55</definedName>
    <definedName name="QB_ROW_973240_3" localSheetId="3" hidden="1">'Balance Sheet'!$E$56</definedName>
    <definedName name="QB_ROW_973240_4" localSheetId="3" hidden="1">'Balance Sheet'!$E$52</definedName>
    <definedName name="QB_ROW_973240_5" localSheetId="3" hidden="1">'Balance Sheet'!$E$60</definedName>
    <definedName name="QB_ROW_974240" localSheetId="3" hidden="1">'Balance Sheet'!$E$52</definedName>
    <definedName name="QB_ROW_974240_1" localSheetId="3" hidden="1">'Balance Sheet'!$E$54</definedName>
    <definedName name="QB_ROW_974240_2" localSheetId="3" hidden="1">'Balance Sheet'!$E$56</definedName>
    <definedName name="QB_ROW_974240_3" localSheetId="3" hidden="1">'Balance Sheet'!$E$57</definedName>
    <definedName name="QB_ROW_974240_4" localSheetId="3" hidden="1">'Balance Sheet'!$E$53</definedName>
    <definedName name="QB_ROW_974240_5" localSheetId="3" hidden="1">'Balance Sheet'!$E$61</definedName>
    <definedName name="QB_ROW_975240" localSheetId="3" hidden="1">'Balance Sheet'!$E$49</definedName>
    <definedName name="QB_ROW_975240_1" localSheetId="3" hidden="1">'Balance Sheet'!$E$51</definedName>
    <definedName name="QB_ROW_975240_2" localSheetId="3" hidden="1">'Balance Sheet'!$E$53</definedName>
    <definedName name="QB_ROW_975240_3" localSheetId="3" hidden="1">'Balance Sheet'!$E$54</definedName>
    <definedName name="QB_ROW_975240_4" localSheetId="3" hidden="1">'Balance Sheet'!$E$50</definedName>
    <definedName name="QB_ROW_975240_5" localSheetId="3" hidden="1">'Balance Sheet'!$E$58</definedName>
    <definedName name="QB_ROW_977240" localSheetId="4" hidden="1">'P&amp;L Detail'!$E$31</definedName>
    <definedName name="QB_ROW_977240_1" localSheetId="4" hidden="1">'P&amp;L Detail'!$E$33</definedName>
    <definedName name="QB_ROW_977240_2" localSheetId="4" hidden="1">'P&amp;L Detail'!$E$34</definedName>
    <definedName name="QB_ROW_977240_3" localSheetId="4" hidden="1">'P&amp;L Detail'!$E$36</definedName>
    <definedName name="QB_ROW_977240_4" localSheetId="4" hidden="1">'P&amp;L Detail'!$E$37</definedName>
    <definedName name="QB_ROW_977240_5" localSheetId="4" hidden="1">'P&amp;L Detail'!$E$30</definedName>
    <definedName name="QB_ROW_978240" localSheetId="4" hidden="1">'P&amp;L Detail'!$E$28</definedName>
    <definedName name="QB_ROW_978240_1" localSheetId="4" hidden="1">'P&amp;L Detail'!$E$30</definedName>
    <definedName name="QB_ROW_978240_2" localSheetId="4" hidden="1">'P&amp;L Detail'!$E$31</definedName>
    <definedName name="QB_ROW_978240_3" localSheetId="4" hidden="1">'P&amp;L Detail'!$E$33</definedName>
    <definedName name="QB_ROW_978240_4" localSheetId="4" hidden="1">'P&amp;L Detail'!$E$34</definedName>
    <definedName name="QB_ROW_979240" localSheetId="4" hidden="1">'P&amp;L Detail'!$E$29</definedName>
    <definedName name="QB_ROW_979240_1" localSheetId="4" hidden="1">'P&amp;L Detail'!$E$31</definedName>
    <definedName name="QB_ROW_979240_2" localSheetId="4" hidden="1">'P&amp;L Detail'!$E$32</definedName>
    <definedName name="QB_ROW_979240_3" localSheetId="4" hidden="1">'P&amp;L Detail'!$E$34</definedName>
    <definedName name="QB_ROW_979240_4" localSheetId="4" hidden="1">'P&amp;L Detail'!$E$35</definedName>
    <definedName name="QB_ROW_980240" localSheetId="3" hidden="1">'Balance Sheet'!$E$58</definedName>
    <definedName name="QB_ROW_980240_1" localSheetId="3" hidden="1">'Balance Sheet'!$E$54</definedName>
    <definedName name="QB_ROW_980240_2" localSheetId="3" hidden="1">'Balance Sheet'!$E$62</definedName>
    <definedName name="QB_ROW_980240_3" localSheetId="3" hidden="1">'Balance Sheet'!$E$56</definedName>
    <definedName name="QB_ROW_980240_4" localSheetId="3" hidden="1">'Balance Sheet'!$E$60</definedName>
    <definedName name="QB_ROW_980240_5" localSheetId="3" hidden="1">'Balance Sheet'!$E$59</definedName>
    <definedName name="QB_ROW_981240" localSheetId="4" hidden="1">'P&amp;L Detail'!$E$18</definedName>
    <definedName name="QB_ROW_981240_1" localSheetId="4" hidden="1">'P&amp;L Detail'!$E$19</definedName>
    <definedName name="QB_ROW_982240" localSheetId="4" hidden="1">'P&amp;L Detail'!$E$21</definedName>
    <definedName name="QB_ROW_982240_1" localSheetId="4" hidden="1">'P&amp;L Detail'!$E$22</definedName>
    <definedName name="QB_ROW_982240_2" localSheetId="4" hidden="1">'P&amp;L Detail'!$E$24</definedName>
    <definedName name="QB_ROW_982240_3" localSheetId="4" hidden="1">'P&amp;L Detail'!$E$25</definedName>
    <definedName name="QB_ROW_982240_4" localSheetId="4" hidden="1">'P&amp;L Detail'!$E$23</definedName>
    <definedName name="QB_ROW_982240_5" localSheetId="4" hidden="1">'P&amp;L Detail'!$E$29</definedName>
    <definedName name="QB_ROW_984250" localSheetId="4" hidden="1">'P&amp;L Detail'!$F$255</definedName>
    <definedName name="QB_ROW_985250" localSheetId="4" hidden="1">'P&amp;L Detail'!$F$215</definedName>
    <definedName name="QB_ROW_985250_1" localSheetId="4" hidden="1">'P&amp;L Detail'!$F$207</definedName>
    <definedName name="QB_ROW_985250_2" localSheetId="4" hidden="1">'P&amp;L Detail'!$F$221</definedName>
    <definedName name="QB_ROW_985250_3" localSheetId="4" hidden="1">'P&amp;L Detail'!$F$321</definedName>
    <definedName name="QB_ROW_986250" localSheetId="4" hidden="1">'P&amp;L Detail'!$F$194</definedName>
    <definedName name="QB_ROW_986250_1" localSheetId="4" hidden="1">'P&amp;L Detail'!$F$185</definedName>
    <definedName name="QB_ROW_986250_2" localSheetId="4" hidden="1">'P&amp;L Detail'!$F$197</definedName>
    <definedName name="QB_ROW_986250_3" localSheetId="4" hidden="1">'P&amp;L Detail'!$F$296</definedName>
    <definedName name="QB_ROW_986250_4" localSheetId="4" hidden="1">'P&amp;L Detail'!$F$153</definedName>
    <definedName name="QB_ROW_986250_5" localSheetId="4" hidden="1">'P&amp;L Detail'!$F$162</definedName>
    <definedName name="QB_ROW_987250" localSheetId="4" hidden="1">'P&amp;L Detail'!$F$233</definedName>
    <definedName name="QB_ROW_987250_1" localSheetId="4" hidden="1">'P&amp;L Detail'!$F$223</definedName>
    <definedName name="QB_ROW_987250_2" localSheetId="4" hidden="1">'P&amp;L Detail'!$F$238</definedName>
    <definedName name="QB_ROW_987250_3" localSheetId="4" hidden="1">'P&amp;L Detail'!$F$337</definedName>
    <definedName name="QB_ROW_987250_4" localSheetId="4" hidden="1">'P&amp;L Detail'!$F$185</definedName>
    <definedName name="QB_ROW_987250_5" localSheetId="4" hidden="1">'P&amp;L Detail'!$F$196</definedName>
    <definedName name="QB_ROW_988250" localSheetId="4" hidden="1">'P&amp;L Detail'!$F$254</definedName>
    <definedName name="QB_ROW_989250" localSheetId="4" hidden="1">'P&amp;L Detail'!$F$253</definedName>
    <definedName name="QB_ROW_989250_1" localSheetId="4" hidden="1">'P&amp;L Detail'!$F$187</definedName>
    <definedName name="QB_ROW_989250_2" localSheetId="4" hidden="1">'P&amp;L Detail'!$F$199</definedName>
    <definedName name="QB_ROW_989250_3" localSheetId="4" hidden="1">'P&amp;L Detail'!$F$298</definedName>
    <definedName name="QB_ROW_990250" localSheetId="4" hidden="1">'P&amp;L Detail'!$F$193</definedName>
    <definedName name="QB_ROW_990250_1" localSheetId="4" hidden="1">'P&amp;L Detail'!$F$191</definedName>
    <definedName name="QB_ROW_990250_2" localSheetId="4" hidden="1">'P&amp;L Detail'!$F$204</definedName>
    <definedName name="QB_ROW_990250_3" localSheetId="4" hidden="1">'P&amp;L Detail'!$F$303</definedName>
    <definedName name="QB_ROW_990250_4" localSheetId="4" hidden="1">'P&amp;L Detail'!$F$156</definedName>
    <definedName name="QB_ROW_990250_5" localSheetId="4" hidden="1">'P&amp;L Detail'!$F$165</definedName>
    <definedName name="QB_ROW_991260" localSheetId="4" hidden="1">'P&amp;L Detail'!$G$124</definedName>
    <definedName name="QB_ROW_991260_1" localSheetId="4" hidden="1">'P&amp;L Detail'!$G$121</definedName>
    <definedName name="QB_ROW_991260_2" localSheetId="4" hidden="1">'P&amp;L Detail'!$G$128</definedName>
    <definedName name="QB_ROW_991260_3" localSheetId="4" hidden="1">'P&amp;L Detail'!$G$231</definedName>
    <definedName name="QB_ROW_992260" localSheetId="4" hidden="1">'P&amp;L Detail'!$G$168</definedName>
    <definedName name="QB_ROW_992260_1" localSheetId="4" hidden="1">'P&amp;L Detail'!$G$162</definedName>
    <definedName name="QB_ROW_992260_2" localSheetId="4" hidden="1">'P&amp;L Detail'!$G$173</definedName>
    <definedName name="QB_ROW_992260_3" localSheetId="4" hidden="1">'P&amp;L Detail'!$G$272</definedName>
    <definedName name="QB_ROW_992260_4" localSheetId="4" hidden="1">'P&amp;L Detail'!$G$182</definedName>
    <definedName name="QB_ROW_992260_5" localSheetId="4" hidden="1">'P&amp;L Detail'!$G$189</definedName>
    <definedName name="QB_ROW_993260" localSheetId="4" hidden="1">'P&amp;L Detail'!$G$77</definedName>
    <definedName name="QB_ROW_993260_1" localSheetId="4" hidden="1">'P&amp;L Detail'!$G$78</definedName>
    <definedName name="QB_ROW_993260_2" localSheetId="4" hidden="1">'P&amp;L Detail'!$G$79</definedName>
    <definedName name="QB_ROW_993260_3" localSheetId="4" hidden="1">'P&amp;L Detail'!$G$184</definedName>
    <definedName name="QB_ROW_994260" localSheetId="4" hidden="1">'P&amp;L Detail'!$G$76</definedName>
    <definedName name="QB_ROW_994260_1" localSheetId="4" hidden="1">'P&amp;L Detail'!$G$77</definedName>
    <definedName name="QB_ROW_994260_2" localSheetId="4" hidden="1">'P&amp;L Detail'!$G$83</definedName>
    <definedName name="QB_ROW_994260_3" localSheetId="4" hidden="1">'P&amp;L Detail'!$G$188</definedName>
    <definedName name="QB_ROW_995260" localSheetId="4" hidden="1">'P&amp;L Detail'!$G$75</definedName>
    <definedName name="QB_ROW_995260_1" localSheetId="4" hidden="1">'P&amp;L Detail'!$G$76</definedName>
    <definedName name="QB_ROW_995260_2" localSheetId="4" hidden="1">'P&amp;L Detail'!$G$81</definedName>
    <definedName name="QB_ROW_995260_3" localSheetId="4" hidden="1">'P&amp;L Detail'!$G$186</definedName>
    <definedName name="QB_ROW_996250" localSheetId="4" hidden="1">'P&amp;L Detail'!$F$232</definedName>
    <definedName name="QB_ROW_996250_1" localSheetId="4" hidden="1">'P&amp;L Detail'!$F$222</definedName>
    <definedName name="QB_ROW_996250_2" localSheetId="4" hidden="1">'P&amp;L Detail'!$F$237</definedName>
    <definedName name="QB_ROW_996250_3" localSheetId="4" hidden="1">'P&amp;L Detail'!$F$336</definedName>
    <definedName name="QB_ROW_997250" localSheetId="4" hidden="1">'P&amp;L Detail'!$F$192</definedName>
    <definedName name="QB_ROW_997250_1" localSheetId="4" hidden="1">'P&amp;L Detail'!$F$184</definedName>
    <definedName name="QB_ROW_997250_2" localSheetId="4" hidden="1">'P&amp;L Detail'!$F$196</definedName>
    <definedName name="QB_ROW_997250_3" localSheetId="4" hidden="1">'P&amp;L Detail'!$F$295</definedName>
    <definedName name="QB_ROW_998250" localSheetId="4" hidden="1">'P&amp;L Detail'!$F$191</definedName>
    <definedName name="QB_ROW_998250_1" localSheetId="4" hidden="1">'P&amp;L Detail'!$F$190</definedName>
    <definedName name="QB_ROW_998250_2" localSheetId="4" hidden="1">'P&amp;L Detail'!$F$203</definedName>
    <definedName name="QB_ROW_998250_3" localSheetId="4" hidden="1">'P&amp;L Detail'!$F$302</definedName>
    <definedName name="QB_ROW_999250" localSheetId="4" hidden="1">'P&amp;L Detail'!$F$188</definedName>
    <definedName name="QB_ROW_999250_1" localSheetId="4" hidden="1">'P&amp;L Detail'!$F$201</definedName>
    <definedName name="QB_ROW_999250_2" localSheetId="4" hidden="1">'P&amp;L Detail'!$F$300</definedName>
    <definedName name="QBCANSUPPORTUPDATE" localSheetId="3">TRUE</definedName>
    <definedName name="QBCANSUPPORTUPDATE" localSheetId="8">TRUE</definedName>
    <definedName name="QBCANSUPPORTUPDATE" localSheetId="9">TRUE</definedName>
    <definedName name="QBCANSUPPORTUPDATE" localSheetId="4">TRUE</definedName>
    <definedName name="QBCOMPANYFILENAME" localSheetId="3">"C:\QB Company Files\MO\GSA.QBW"</definedName>
    <definedName name="QBCOMPANYFILENAME" localSheetId="8">"C:\QB Company Files\MO\GSA.QBW"</definedName>
    <definedName name="QBCOMPANYFILENAME" localSheetId="9">"C:\QB Company Files\MO\GSA.QBW"</definedName>
    <definedName name="QBCOMPANYFILENAME" localSheetId="4">"C:\QB Company Files\MO\GSA.QBW"</definedName>
    <definedName name="QBCOMPANYFILENAME_1" localSheetId="3">"C:\QB Company Files\MO\gsa.qbw"</definedName>
    <definedName name="QBCOMPANYFILENAME_1" localSheetId="4">"C:\QB Company Files\MO\gsa.qbw"</definedName>
    <definedName name="QBENDDATE" localSheetId="3">20200531</definedName>
    <definedName name="QBENDDATE" localSheetId="8">20240630</definedName>
    <definedName name="QBENDDATE" localSheetId="9">20241130</definedName>
    <definedName name="QBENDDATE" localSheetId="4">20190831</definedName>
    <definedName name="QBENDDATE_1" localSheetId="3">20200630</definedName>
    <definedName name="QBENDDATE_1" localSheetId="4">20190930</definedName>
    <definedName name="QBENDDATE_2" localSheetId="3">20200731</definedName>
    <definedName name="QBENDDATE_2" localSheetId="4">20191031</definedName>
    <definedName name="QBENDDATE_3" localSheetId="3">20200831</definedName>
    <definedName name="QBENDDATE_3" localSheetId="4">20191130</definedName>
    <definedName name="QBENDDATE_4" localSheetId="3">20200930</definedName>
    <definedName name="QBENDDATE_4" localSheetId="4">20200131</definedName>
    <definedName name="QBENDDATE_5" localSheetId="3">20201130</definedName>
    <definedName name="QBENDDATE_5" localSheetId="4">20200229</definedName>
    <definedName name="QBHEADERSONSCREEN" localSheetId="3">FALSE</definedName>
    <definedName name="QBHEADERSONSCREEN" localSheetId="8">FALSE</definedName>
    <definedName name="QBHEADERSONSCREEN" localSheetId="9">FALSE</definedName>
    <definedName name="QBHEADERSONSCREEN" localSheetId="4">FALSE</definedName>
    <definedName name="QBMETADATASIZE" localSheetId="3">5914</definedName>
    <definedName name="QBMETADATASIZE" localSheetId="8">7622</definedName>
    <definedName name="QBMETADATASIZE" localSheetId="9">7622</definedName>
    <definedName name="QBMETADATASIZE" localSheetId="4">5914</definedName>
    <definedName name="QBMETADATASIZE_1" localSheetId="3">5924</definedName>
    <definedName name="QBMETADATASIZE_1" localSheetId="4">5924</definedName>
    <definedName name="QBMETADATASIZE_2" localSheetId="3">6090</definedName>
    <definedName name="QBMETADATASIZE_2" localSheetId="4">6090</definedName>
    <definedName name="QBPRESERVECOLOR" localSheetId="3">TRUE</definedName>
    <definedName name="QBPRESERVECOLOR" localSheetId="8">TRUE</definedName>
    <definedName name="QBPRESERVECOLOR" localSheetId="9">TRUE</definedName>
    <definedName name="QBPRESERVECOLOR" localSheetId="4">TRUE</definedName>
    <definedName name="QBPRESERVEFONT" localSheetId="3">TRUE</definedName>
    <definedName name="QBPRESERVEFONT" localSheetId="8">TRUE</definedName>
    <definedName name="QBPRESERVEFONT" localSheetId="9">TRUE</definedName>
    <definedName name="QBPRESERVEFONT" localSheetId="4">TRUE</definedName>
    <definedName name="QBPRESERVEROWHEIGHT" localSheetId="3">TRUE</definedName>
    <definedName name="QBPRESERVEROWHEIGHT" localSheetId="8">TRUE</definedName>
    <definedName name="QBPRESERVEROWHEIGHT" localSheetId="9">TRUE</definedName>
    <definedName name="QBPRESERVEROWHEIGHT" localSheetId="4">TRUE</definedName>
    <definedName name="QBPRESERVESPACE" localSheetId="3">TRUE</definedName>
    <definedName name="QBPRESERVESPACE" localSheetId="8">TRUE</definedName>
    <definedName name="QBPRESERVESPACE" localSheetId="9">TRUE</definedName>
    <definedName name="QBPRESERVESPACE" localSheetId="4">TRUE</definedName>
    <definedName name="QBREPORTCOLAXIS" localSheetId="3">0</definedName>
    <definedName name="QBREPORTCOLAXIS" localSheetId="8">0</definedName>
    <definedName name="QBREPORTCOLAXIS" localSheetId="9">0</definedName>
    <definedName name="QBREPORTCOLAXIS" localSheetId="4">0</definedName>
    <definedName name="QBREPORTCOMPANYID" localSheetId="3">"d6b518825d46465ca055622a8b9003de"</definedName>
    <definedName name="QBREPORTCOMPANYID" localSheetId="8">"d6b518825d46465ca055622a8b9003de"</definedName>
    <definedName name="QBREPORTCOMPANYID" localSheetId="9">"d6b518825d46465ca055622a8b9003de"</definedName>
    <definedName name="QBREPORTCOMPANYID" localSheetId="4">"d6b518825d46465ca055622a8b9003de"</definedName>
    <definedName name="QBREPORTCOMPARECOL_ANNUALBUDGET" localSheetId="3">FALSE</definedName>
    <definedName name="QBREPORTCOMPARECOL_ANNUALBUDGET" localSheetId="8">FALSE</definedName>
    <definedName name="QBREPORTCOMPARECOL_ANNUALBUDGET" localSheetId="9">FALSE</definedName>
    <definedName name="QBREPORTCOMPARECOL_ANNUALBUDGET" localSheetId="4">FALSE</definedName>
    <definedName name="QBREPORTCOMPARECOL_AVGCOGS" localSheetId="3">FALSE</definedName>
    <definedName name="QBREPORTCOMPARECOL_AVGCOGS" localSheetId="8">FALSE</definedName>
    <definedName name="QBREPORTCOMPARECOL_AVGCOGS" localSheetId="9">FALSE</definedName>
    <definedName name="QBREPORTCOMPARECOL_AVGCOGS" localSheetId="4">FALSE</definedName>
    <definedName name="QBREPORTCOMPARECOL_AVGPRICE" localSheetId="3">FALSE</definedName>
    <definedName name="QBREPORTCOMPARECOL_AVGPRICE" localSheetId="8">FALSE</definedName>
    <definedName name="QBREPORTCOMPARECOL_AVGPRICE" localSheetId="9">FALSE</definedName>
    <definedName name="QBREPORTCOMPARECOL_AVGPRICE" localSheetId="4">FALSE</definedName>
    <definedName name="QBREPORTCOMPARECOL_BUDDIFF" localSheetId="3">FALSE</definedName>
    <definedName name="QBREPORTCOMPARECOL_BUDDIFF" localSheetId="8">FALSE</definedName>
    <definedName name="QBREPORTCOMPARECOL_BUDDIFF" localSheetId="9">FALSE</definedName>
    <definedName name="QBREPORTCOMPARECOL_BUDDIFF" localSheetId="4">TRUE</definedName>
    <definedName name="QBREPORTCOMPARECOL_BUDDIFF_1" localSheetId="4">FALSE</definedName>
    <definedName name="QBREPORTCOMPARECOL_BUDGET" localSheetId="3">FALSE</definedName>
    <definedName name="QBREPORTCOMPARECOL_BUDGET" localSheetId="8">FALSE</definedName>
    <definedName name="QBREPORTCOMPARECOL_BUDGET" localSheetId="9">FALSE</definedName>
    <definedName name="QBREPORTCOMPARECOL_BUDGET" localSheetId="4">TRUE</definedName>
    <definedName name="QBREPORTCOMPARECOL_BUDGET_1" localSheetId="4">FALSE</definedName>
    <definedName name="QBREPORTCOMPARECOL_BUDPCT" localSheetId="3">FALSE</definedName>
    <definedName name="QBREPORTCOMPARECOL_BUDPCT" localSheetId="8">FALSE</definedName>
    <definedName name="QBREPORTCOMPARECOL_BUDPCT" localSheetId="9">FALSE</definedName>
    <definedName name="QBREPORTCOMPARECOL_BUDPCT" localSheetId="4">TRUE</definedName>
    <definedName name="QBREPORTCOMPARECOL_BUDPCT_1" localSheetId="4">FALSE</definedName>
    <definedName name="QBREPORTCOMPARECOL_COGS" localSheetId="3">FALSE</definedName>
    <definedName name="QBREPORTCOMPARECOL_COGS" localSheetId="8">FALSE</definedName>
    <definedName name="QBREPORTCOMPARECOL_COGS" localSheetId="9">FALSE</definedName>
    <definedName name="QBREPORTCOMPARECOL_COGS" localSheetId="4">FALSE</definedName>
    <definedName name="QBREPORTCOMPARECOL_EXCLUDEAMOUNT" localSheetId="3">FALSE</definedName>
    <definedName name="QBREPORTCOMPARECOL_EXCLUDEAMOUNT" localSheetId="8">FALSE</definedName>
    <definedName name="QBREPORTCOMPARECOL_EXCLUDEAMOUNT" localSheetId="9">FALSE</definedName>
    <definedName name="QBREPORTCOMPARECOL_EXCLUDEAMOUNT" localSheetId="4">FALSE</definedName>
    <definedName name="QBREPORTCOMPARECOL_EXCLUDECURPERIOD" localSheetId="3">FALSE</definedName>
    <definedName name="QBREPORTCOMPARECOL_EXCLUDECURPERIOD" localSheetId="8">FALSE</definedName>
    <definedName name="QBREPORTCOMPARECOL_EXCLUDECURPERIOD" localSheetId="9">FALSE</definedName>
    <definedName name="QBREPORTCOMPARECOL_EXCLUDECURPERIOD" localSheetId="4">FALSE</definedName>
    <definedName name="QBREPORTCOMPARECOL_FORECAST" localSheetId="3">FALSE</definedName>
    <definedName name="QBREPORTCOMPARECOL_FORECAST" localSheetId="8">FALSE</definedName>
    <definedName name="QBREPORTCOMPARECOL_FORECAST" localSheetId="9">FALSE</definedName>
    <definedName name="QBREPORTCOMPARECOL_FORECAST" localSheetId="4">FALSE</definedName>
    <definedName name="QBREPORTCOMPARECOL_GROSSMARGIN" localSheetId="3">FALSE</definedName>
    <definedName name="QBREPORTCOMPARECOL_GROSSMARGIN" localSheetId="8">FALSE</definedName>
    <definedName name="QBREPORTCOMPARECOL_GROSSMARGIN" localSheetId="9">FALSE</definedName>
    <definedName name="QBREPORTCOMPARECOL_GROSSMARGIN" localSheetId="4">FALSE</definedName>
    <definedName name="QBREPORTCOMPARECOL_GROSSMARGINPCT" localSheetId="3">FALSE</definedName>
    <definedName name="QBREPORTCOMPARECOL_GROSSMARGINPCT" localSheetId="8">FALSE</definedName>
    <definedName name="QBREPORTCOMPARECOL_GROSSMARGINPCT" localSheetId="9">FALSE</definedName>
    <definedName name="QBREPORTCOMPARECOL_GROSSMARGINPCT" localSheetId="4">FALSE</definedName>
    <definedName name="QBREPORTCOMPARECOL_HOURS" localSheetId="3">FALSE</definedName>
    <definedName name="QBREPORTCOMPARECOL_HOURS" localSheetId="8">FALSE</definedName>
    <definedName name="QBREPORTCOMPARECOL_HOURS" localSheetId="9">FALSE</definedName>
    <definedName name="QBREPORTCOMPARECOL_HOURS" localSheetId="4">FALSE</definedName>
    <definedName name="QBREPORTCOMPARECOL_PCTCOL" localSheetId="3">FALSE</definedName>
    <definedName name="QBREPORTCOMPARECOL_PCTCOL" localSheetId="8">FALSE</definedName>
    <definedName name="QBREPORTCOMPARECOL_PCTCOL" localSheetId="9">FALSE</definedName>
    <definedName name="QBREPORTCOMPARECOL_PCTCOL" localSheetId="4">FALSE</definedName>
    <definedName name="QBREPORTCOMPARECOL_PCTEXPENSE" localSheetId="3">FALSE</definedName>
    <definedName name="QBREPORTCOMPARECOL_PCTEXPENSE" localSheetId="8">FALSE</definedName>
    <definedName name="QBREPORTCOMPARECOL_PCTEXPENSE" localSheetId="9">FALSE</definedName>
    <definedName name="QBREPORTCOMPARECOL_PCTEXPENSE" localSheetId="4">FALSE</definedName>
    <definedName name="QBREPORTCOMPARECOL_PCTINCOME" localSheetId="3">FALSE</definedName>
    <definedName name="QBREPORTCOMPARECOL_PCTINCOME" localSheetId="8">FALSE</definedName>
    <definedName name="QBREPORTCOMPARECOL_PCTINCOME" localSheetId="9">FALSE</definedName>
    <definedName name="QBREPORTCOMPARECOL_PCTINCOME" localSheetId="4">FALSE</definedName>
    <definedName name="QBREPORTCOMPARECOL_PCTOFSALES" localSheetId="3">FALSE</definedName>
    <definedName name="QBREPORTCOMPARECOL_PCTOFSALES" localSheetId="8">FALSE</definedName>
    <definedName name="QBREPORTCOMPARECOL_PCTOFSALES" localSheetId="9">FALSE</definedName>
    <definedName name="QBREPORTCOMPARECOL_PCTOFSALES" localSheetId="4">FALSE</definedName>
    <definedName name="QBREPORTCOMPARECOL_PCTROW" localSheetId="3">FALSE</definedName>
    <definedName name="QBREPORTCOMPARECOL_PCTROW" localSheetId="8">FALSE</definedName>
    <definedName name="QBREPORTCOMPARECOL_PCTROW" localSheetId="9">FALSE</definedName>
    <definedName name="QBREPORTCOMPARECOL_PCTROW" localSheetId="4">FALSE</definedName>
    <definedName name="QBREPORTCOMPARECOL_PPDIFF" localSheetId="3">FALSE</definedName>
    <definedName name="QBREPORTCOMPARECOL_PPDIFF" localSheetId="8">FALSE</definedName>
    <definedName name="QBREPORTCOMPARECOL_PPDIFF" localSheetId="9">FALSE</definedName>
    <definedName name="QBREPORTCOMPARECOL_PPDIFF" localSheetId="4">FALSE</definedName>
    <definedName name="QBREPORTCOMPARECOL_PPPCT" localSheetId="3">FALSE</definedName>
    <definedName name="QBREPORTCOMPARECOL_PPPCT" localSheetId="8">FALSE</definedName>
    <definedName name="QBREPORTCOMPARECOL_PPPCT" localSheetId="9">FALSE</definedName>
    <definedName name="QBREPORTCOMPARECOL_PPPCT" localSheetId="4">FALSE</definedName>
    <definedName name="QBREPORTCOMPARECOL_PREVPERIOD" localSheetId="3">FALSE</definedName>
    <definedName name="QBREPORTCOMPARECOL_PREVPERIOD" localSheetId="8">FALSE</definedName>
    <definedName name="QBREPORTCOMPARECOL_PREVPERIOD" localSheetId="9">FALSE</definedName>
    <definedName name="QBREPORTCOMPARECOL_PREVPERIOD" localSheetId="4">FALSE</definedName>
    <definedName name="QBREPORTCOMPARECOL_PREVYEAR" localSheetId="3">FALSE</definedName>
    <definedName name="QBREPORTCOMPARECOL_PREVYEAR" localSheetId="8">FALSE</definedName>
    <definedName name="QBREPORTCOMPARECOL_PREVYEAR" localSheetId="9">FALSE</definedName>
    <definedName name="QBREPORTCOMPARECOL_PREVYEAR" localSheetId="4">FALSE</definedName>
    <definedName name="QBREPORTCOMPARECOL_PYDIFF" localSheetId="3">FALSE</definedName>
    <definedName name="QBREPORTCOMPARECOL_PYDIFF" localSheetId="8">FALSE</definedName>
    <definedName name="QBREPORTCOMPARECOL_PYDIFF" localSheetId="9">FALSE</definedName>
    <definedName name="QBREPORTCOMPARECOL_PYDIFF" localSheetId="4">FALSE</definedName>
    <definedName name="QBREPORTCOMPARECOL_PYPCT" localSheetId="3">FALSE</definedName>
    <definedName name="QBREPORTCOMPARECOL_PYPCT" localSheetId="8">FALSE</definedName>
    <definedName name="QBREPORTCOMPARECOL_PYPCT" localSheetId="9">FALSE</definedName>
    <definedName name="QBREPORTCOMPARECOL_PYPCT" localSheetId="4">FALSE</definedName>
    <definedName name="QBREPORTCOMPARECOL_QTY" localSheetId="3">FALSE</definedName>
    <definedName name="QBREPORTCOMPARECOL_QTY" localSheetId="8">FALSE</definedName>
    <definedName name="QBREPORTCOMPARECOL_QTY" localSheetId="9">FALSE</definedName>
    <definedName name="QBREPORTCOMPARECOL_QTY" localSheetId="4">FALSE</definedName>
    <definedName name="QBREPORTCOMPARECOL_RATE" localSheetId="3">FALSE</definedName>
    <definedName name="QBREPORTCOMPARECOL_RATE" localSheetId="8">FALSE</definedName>
    <definedName name="QBREPORTCOMPARECOL_RATE" localSheetId="9">FALSE</definedName>
    <definedName name="QBREPORTCOMPARECOL_RATE" localSheetId="4">FALSE</definedName>
    <definedName name="QBREPORTCOMPARECOL_TRIPBILLEDMILES" localSheetId="3">FALSE</definedName>
    <definedName name="QBREPORTCOMPARECOL_TRIPBILLEDMILES" localSheetId="8">FALSE</definedName>
    <definedName name="QBREPORTCOMPARECOL_TRIPBILLEDMILES" localSheetId="9">FALSE</definedName>
    <definedName name="QBREPORTCOMPARECOL_TRIPBILLEDMILES" localSheetId="4">FALSE</definedName>
    <definedName name="QBREPORTCOMPARECOL_TRIPBILLINGAMOUNT" localSheetId="3">FALSE</definedName>
    <definedName name="QBREPORTCOMPARECOL_TRIPBILLINGAMOUNT" localSheetId="8">FALSE</definedName>
    <definedName name="QBREPORTCOMPARECOL_TRIPBILLINGAMOUNT" localSheetId="9">FALSE</definedName>
    <definedName name="QBREPORTCOMPARECOL_TRIPBILLINGAMOUNT" localSheetId="4">FALSE</definedName>
    <definedName name="QBREPORTCOMPARECOL_TRIPMILES" localSheetId="3">FALSE</definedName>
    <definedName name="QBREPORTCOMPARECOL_TRIPMILES" localSheetId="8">FALSE</definedName>
    <definedName name="QBREPORTCOMPARECOL_TRIPMILES" localSheetId="9">FALSE</definedName>
    <definedName name="QBREPORTCOMPARECOL_TRIPMILES" localSheetId="4">FALSE</definedName>
    <definedName name="QBREPORTCOMPARECOL_TRIPNOTBILLABLEMILES" localSheetId="3">FALSE</definedName>
    <definedName name="QBREPORTCOMPARECOL_TRIPNOTBILLABLEMILES" localSheetId="8">FALSE</definedName>
    <definedName name="QBREPORTCOMPARECOL_TRIPNOTBILLABLEMILES" localSheetId="9">FALSE</definedName>
    <definedName name="QBREPORTCOMPARECOL_TRIPNOTBILLABLEMILES" localSheetId="4">FALSE</definedName>
    <definedName name="QBREPORTCOMPARECOL_TRIPTAXDEDUCTIBLEAMOUNT" localSheetId="3">FALSE</definedName>
    <definedName name="QBREPORTCOMPARECOL_TRIPTAXDEDUCTIBLEAMOUNT" localSheetId="8">FALSE</definedName>
    <definedName name="QBREPORTCOMPARECOL_TRIPTAXDEDUCTIBLEAMOUNT" localSheetId="9">FALSE</definedName>
    <definedName name="QBREPORTCOMPARECOL_TRIPTAXDEDUCTIBLEAMOUNT" localSheetId="4">FALSE</definedName>
    <definedName name="QBREPORTCOMPARECOL_TRIPUNBILLEDMILES" localSheetId="3">FALSE</definedName>
    <definedName name="QBREPORTCOMPARECOL_TRIPUNBILLEDMILES" localSheetId="8">FALSE</definedName>
    <definedName name="QBREPORTCOMPARECOL_TRIPUNBILLEDMILES" localSheetId="9">FALSE</definedName>
    <definedName name="QBREPORTCOMPARECOL_TRIPUNBILLEDMILES" localSheetId="4">FALSE</definedName>
    <definedName name="QBREPORTCOMPARECOL_YTD" localSheetId="3">FALSE</definedName>
    <definedName name="QBREPORTCOMPARECOL_YTD" localSheetId="8">FALSE</definedName>
    <definedName name="QBREPORTCOMPARECOL_YTD" localSheetId="9">FALSE</definedName>
    <definedName name="QBREPORTCOMPARECOL_YTD" localSheetId="4">FALSE</definedName>
    <definedName name="QBREPORTCOMPARECOL_YTDBUDGET" localSheetId="3">FALSE</definedName>
    <definedName name="QBREPORTCOMPARECOL_YTDBUDGET" localSheetId="8">FALSE</definedName>
    <definedName name="QBREPORTCOMPARECOL_YTDBUDGET" localSheetId="9">FALSE</definedName>
    <definedName name="QBREPORTCOMPARECOL_YTDBUDGET" localSheetId="4">FALSE</definedName>
    <definedName name="QBREPORTCOMPARECOL_YTDPCT" localSheetId="3">FALSE</definedName>
    <definedName name="QBREPORTCOMPARECOL_YTDPCT" localSheetId="8">FALSE</definedName>
    <definedName name="QBREPORTCOMPARECOL_YTDPCT" localSheetId="9">FALSE</definedName>
    <definedName name="QBREPORTCOMPARECOL_YTDPCT" localSheetId="4">FALSE</definedName>
    <definedName name="QBREPORTROWAXIS" localSheetId="3">9</definedName>
    <definedName name="QBREPORTROWAXIS" localSheetId="8">12</definedName>
    <definedName name="QBREPORTROWAXIS" localSheetId="9">12</definedName>
    <definedName name="QBREPORTROWAXIS" localSheetId="4">11</definedName>
    <definedName name="QBREPORTSUBCOLAXIS" localSheetId="3">0</definedName>
    <definedName name="QBREPORTSUBCOLAXIS" localSheetId="8">0</definedName>
    <definedName name="QBREPORTSUBCOLAXIS" localSheetId="9">0</definedName>
    <definedName name="QBREPORTSUBCOLAXIS" localSheetId="4">24</definedName>
    <definedName name="QBREPORTSUBCOLAXIS_1" localSheetId="4">0</definedName>
    <definedName name="QBREPORTTYPE" localSheetId="3">5</definedName>
    <definedName name="QBREPORTTYPE" localSheetId="8">230</definedName>
    <definedName name="QBREPORTTYPE" localSheetId="9">230</definedName>
    <definedName name="QBREPORTTYPE" localSheetId="4">288</definedName>
    <definedName name="QBREPORTTYPE_1" localSheetId="4">0</definedName>
    <definedName name="QBROWHEADERS" localSheetId="3">6</definedName>
    <definedName name="QBROWHEADERS" localSheetId="8">4</definedName>
    <definedName name="QBROWHEADERS" localSheetId="9">4</definedName>
    <definedName name="QBROWHEADERS" localSheetId="4">7</definedName>
    <definedName name="QBROWHEADERS_1" localSheetId="3">5</definedName>
    <definedName name="QBROWHEADERS_1" localSheetId="4">6</definedName>
    <definedName name="QBSTARTDATE" localSheetId="3">20200531</definedName>
    <definedName name="QBSTARTDATE" localSheetId="8">20230701</definedName>
    <definedName name="QBSTARTDATE" localSheetId="9">20240701</definedName>
    <definedName name="QBSTARTDATE" localSheetId="4">20190701</definedName>
    <definedName name="QBSTARTDATE_1" localSheetId="3">20200630</definedName>
    <definedName name="QBSTARTDATE_1" localSheetId="4">20200701</definedName>
    <definedName name="QBSTARTDATE_2" localSheetId="3">20200731</definedName>
    <definedName name="QBSTARTDATE_2" localSheetId="4">20210701</definedName>
    <definedName name="QBSTARTDATE_3" localSheetId="3">20200831</definedName>
    <definedName name="QBSTARTDATE_3" localSheetId="4">20220701</definedName>
    <definedName name="QBSTARTDATE_4" localSheetId="3">20200930</definedName>
    <definedName name="QBSTARTDATE_4" localSheetId="4">20230701</definedName>
    <definedName name="QBSTARTDATE_5" localSheetId="3">20201130</definedName>
    <definedName name="QBSTARTDATE_5" localSheetId="4">20240701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5" l="1"/>
  <c r="C39" i="5"/>
  <c r="C36" i="5"/>
  <c r="C35" i="5"/>
  <c r="O17" i="5"/>
  <c r="O16" i="5"/>
  <c r="O15" i="5"/>
  <c r="O14" i="5"/>
  <c r="O13" i="5"/>
  <c r="O9" i="5"/>
  <c r="O8" i="5"/>
  <c r="O7" i="5"/>
  <c r="D25" i="4"/>
  <c r="F32" i="4"/>
  <c r="G10" i="9"/>
  <c r="G11" i="9"/>
  <c r="G24" i="9" s="1"/>
  <c r="G22" i="9"/>
  <c r="G23" i="9"/>
  <c r="G30" i="9"/>
  <c r="G33" i="9"/>
  <c r="G37" i="9"/>
  <c r="G42" i="9"/>
  <c r="G43" i="9"/>
  <c r="G44" i="9"/>
  <c r="G49" i="9"/>
  <c r="G50" i="9"/>
  <c r="G51" i="9"/>
  <c r="G57" i="9" s="1"/>
  <c r="G56" i="9"/>
  <c r="L5" i="8"/>
  <c r="N5" i="8"/>
  <c r="L6" i="8"/>
  <c r="N6" i="8"/>
  <c r="L7" i="8"/>
  <c r="N7" i="8"/>
  <c r="L8" i="8"/>
  <c r="N8" i="8"/>
  <c r="L9" i="8"/>
  <c r="N9" i="8"/>
  <c r="L10" i="8"/>
  <c r="N10" i="8"/>
  <c r="L11" i="8"/>
  <c r="N11" i="8"/>
  <c r="L13" i="8"/>
  <c r="N13" i="8"/>
  <c r="L14" i="8"/>
  <c r="N14" i="8"/>
  <c r="H15" i="8"/>
  <c r="J15" i="8"/>
  <c r="L15" i="8"/>
  <c r="N15" i="8"/>
  <c r="L16" i="8"/>
  <c r="N16" i="8"/>
  <c r="L18" i="8"/>
  <c r="N18" i="8"/>
  <c r="L19" i="8"/>
  <c r="N19" i="8"/>
  <c r="L20" i="8"/>
  <c r="N20" i="8"/>
  <c r="L21" i="8"/>
  <c r="N21" i="8"/>
  <c r="L22" i="8"/>
  <c r="N22" i="8"/>
  <c r="L23" i="8"/>
  <c r="N23" i="8"/>
  <c r="L24" i="8"/>
  <c r="N24" i="8"/>
  <c r="L25" i="8"/>
  <c r="N25" i="8"/>
  <c r="L26" i="8"/>
  <c r="N26" i="8"/>
  <c r="L27" i="8"/>
  <c r="N27" i="8"/>
  <c r="L28" i="8"/>
  <c r="N28" i="8"/>
  <c r="H29" i="8"/>
  <c r="J29" i="8"/>
  <c r="L29" i="8"/>
  <c r="N29" i="8"/>
  <c r="H30" i="8"/>
  <c r="J30" i="8"/>
  <c r="L30" i="8"/>
  <c r="N30" i="8"/>
  <c r="H31" i="8"/>
  <c r="L31" i="8" s="1"/>
  <c r="J31" i="8"/>
  <c r="N31" i="8"/>
  <c r="L36" i="8"/>
  <c r="N36" i="8"/>
  <c r="H40" i="8"/>
  <c r="J40" i="8"/>
  <c r="L40" i="8"/>
  <c r="N40" i="8"/>
  <c r="H41" i="8"/>
  <c r="J41" i="8"/>
  <c r="L41" i="8"/>
  <c r="N41" i="8"/>
  <c r="H42" i="8"/>
  <c r="J42" i="8"/>
  <c r="L42" i="8"/>
  <c r="N42" i="8"/>
  <c r="L45" i="8"/>
  <c r="N45" i="8"/>
  <c r="H48" i="8"/>
  <c r="J48" i="8"/>
  <c r="L48" i="8"/>
  <c r="N48" i="8"/>
  <c r="H51" i="8"/>
  <c r="H57" i="8"/>
  <c r="H63" i="8"/>
  <c r="H69" i="8"/>
  <c r="H74" i="8" s="1"/>
  <c r="H73" i="8"/>
  <c r="J74" i="8"/>
  <c r="L78" i="8"/>
  <c r="N78" i="8"/>
  <c r="H85" i="8"/>
  <c r="J85" i="8"/>
  <c r="L85" i="8"/>
  <c r="N85" i="8"/>
  <c r="H88" i="8"/>
  <c r="L90" i="8"/>
  <c r="N90" i="8"/>
  <c r="H91" i="8"/>
  <c r="H112" i="8" s="1"/>
  <c r="J91" i="8"/>
  <c r="N91" i="8" s="1"/>
  <c r="L91" i="8"/>
  <c r="L93" i="8"/>
  <c r="N93" i="8"/>
  <c r="H94" i="8"/>
  <c r="J94" i="8"/>
  <c r="L94" i="8"/>
  <c r="N94" i="8"/>
  <c r="L96" i="8"/>
  <c r="N96" i="8"/>
  <c r="H97" i="8"/>
  <c r="J97" i="8"/>
  <c r="L97" i="8" s="1"/>
  <c r="N97" i="8"/>
  <c r="H100" i="8"/>
  <c r="L102" i="8"/>
  <c r="N102" i="8"/>
  <c r="H104" i="8"/>
  <c r="J104" i="8"/>
  <c r="L104" i="8"/>
  <c r="N104" i="8"/>
  <c r="L106" i="8"/>
  <c r="N106" i="8"/>
  <c r="H107" i="8"/>
  <c r="J107" i="8"/>
  <c r="L107" i="8"/>
  <c r="N107" i="8"/>
  <c r="L109" i="8"/>
  <c r="N109" i="8"/>
  <c r="H111" i="8"/>
  <c r="L111" i="8" s="1"/>
  <c r="J111" i="8"/>
  <c r="N111" i="8" s="1"/>
  <c r="L115" i="8"/>
  <c r="N115" i="8"/>
  <c r="H117" i="8"/>
  <c r="J117" i="8"/>
  <c r="L117" i="8" s="1"/>
  <c r="N117" i="8"/>
  <c r="L121" i="8"/>
  <c r="N121" i="8"/>
  <c r="H125" i="8"/>
  <c r="H147" i="8" s="1"/>
  <c r="J125" i="8"/>
  <c r="J147" i="8" s="1"/>
  <c r="N147" i="8" s="1"/>
  <c r="L127" i="8"/>
  <c r="N127" i="8"/>
  <c r="H128" i="8"/>
  <c r="J128" i="8"/>
  <c r="L128" i="8"/>
  <c r="N128" i="8"/>
  <c r="L130" i="8"/>
  <c r="N130" i="8"/>
  <c r="H132" i="8"/>
  <c r="J132" i="8"/>
  <c r="L132" i="8"/>
  <c r="N132" i="8"/>
  <c r="L134" i="8"/>
  <c r="N134" i="8"/>
  <c r="H135" i="8"/>
  <c r="L135" i="8" s="1"/>
  <c r="J135" i="8"/>
  <c r="N135" i="8" s="1"/>
  <c r="L137" i="8"/>
  <c r="N137" i="8"/>
  <c r="H139" i="8"/>
  <c r="L139" i="8" s="1"/>
  <c r="J139" i="8"/>
  <c r="N139" i="8" s="1"/>
  <c r="L141" i="8"/>
  <c r="N141" i="8"/>
  <c r="H143" i="8"/>
  <c r="L143" i="8" s="1"/>
  <c r="J143" i="8"/>
  <c r="N143" i="8" s="1"/>
  <c r="L145" i="8"/>
  <c r="N145" i="8"/>
  <c r="H146" i="8"/>
  <c r="J146" i="8"/>
  <c r="L146" i="8" s="1"/>
  <c r="N146" i="8"/>
  <c r="L151" i="8"/>
  <c r="N151" i="8"/>
  <c r="H153" i="8"/>
  <c r="L153" i="8" s="1"/>
  <c r="J153" i="8"/>
  <c r="N153" i="8" s="1"/>
  <c r="L155" i="8"/>
  <c r="N155" i="8"/>
  <c r="H157" i="8"/>
  <c r="L157" i="8" s="1"/>
  <c r="J157" i="8"/>
  <c r="N157" i="8" s="1"/>
  <c r="H158" i="8"/>
  <c r="L158" i="8" s="1"/>
  <c r="J158" i="8"/>
  <c r="N158" i="8" s="1"/>
  <c r="L161" i="8"/>
  <c r="N161" i="8"/>
  <c r="H162" i="8"/>
  <c r="L162" i="8" s="1"/>
  <c r="J162" i="8"/>
  <c r="L164" i="8"/>
  <c r="N164" i="8"/>
  <c r="H166" i="8"/>
  <c r="J166" i="8"/>
  <c r="J170" i="8" s="1"/>
  <c r="L166" i="8"/>
  <c r="N166" i="8"/>
  <c r="L168" i="8"/>
  <c r="N168" i="8"/>
  <c r="H169" i="8"/>
  <c r="L169" i="8" s="1"/>
  <c r="J169" i="8"/>
  <c r="N169" i="8" s="1"/>
  <c r="L174" i="8"/>
  <c r="N174" i="8"/>
  <c r="H176" i="8"/>
  <c r="L176" i="8" s="1"/>
  <c r="J176" i="8"/>
  <c r="N176" i="8" s="1"/>
  <c r="L178" i="8"/>
  <c r="N178" i="8"/>
  <c r="H181" i="8"/>
  <c r="L181" i="8" s="1"/>
  <c r="J181" i="8"/>
  <c r="L183" i="8"/>
  <c r="N183" i="8"/>
  <c r="H185" i="8"/>
  <c r="J185" i="8"/>
  <c r="L185" i="8"/>
  <c r="N185" i="8"/>
  <c r="L189" i="8"/>
  <c r="N189" i="8"/>
  <c r="H193" i="8"/>
  <c r="J193" i="8"/>
  <c r="L193" i="8" s="1"/>
  <c r="N193" i="8"/>
  <c r="H195" i="8"/>
  <c r="J195" i="8"/>
  <c r="L195" i="8"/>
  <c r="N195" i="8"/>
  <c r="L198" i="8"/>
  <c r="N198" i="8"/>
  <c r="H202" i="8"/>
  <c r="L202" i="8" s="1"/>
  <c r="J202" i="8"/>
  <c r="N202" i="8" s="1"/>
  <c r="L206" i="8"/>
  <c r="N206" i="8"/>
  <c r="H210" i="8"/>
  <c r="L210" i="8" s="1"/>
  <c r="J210" i="8"/>
  <c r="N210" i="8"/>
  <c r="H211" i="8"/>
  <c r="L211" i="8" s="1"/>
  <c r="J211" i="8"/>
  <c r="N211" i="8" s="1"/>
  <c r="L215" i="8"/>
  <c r="N215" i="8"/>
  <c r="H227" i="8"/>
  <c r="L227" i="8" s="1"/>
  <c r="J227" i="8"/>
  <c r="N227" i="8"/>
  <c r="L229" i="8"/>
  <c r="N229" i="8"/>
  <c r="H233" i="8"/>
  <c r="L233" i="8" s="1"/>
  <c r="J233" i="8"/>
  <c r="J269" i="8" s="1"/>
  <c r="N269" i="8" s="1"/>
  <c r="L235" i="8"/>
  <c r="N235" i="8"/>
  <c r="H239" i="8"/>
  <c r="J239" i="8"/>
  <c r="L239" i="8" s="1"/>
  <c r="N239" i="8"/>
  <c r="L242" i="8"/>
  <c r="N242" i="8"/>
  <c r="H246" i="8"/>
  <c r="L246" i="8" s="1"/>
  <c r="J246" i="8"/>
  <c r="N246" i="8"/>
  <c r="L248" i="8"/>
  <c r="N248" i="8"/>
  <c r="H252" i="8"/>
  <c r="N252" i="8" s="1"/>
  <c r="J252" i="8"/>
  <c r="L254" i="8"/>
  <c r="N254" i="8"/>
  <c r="H256" i="8"/>
  <c r="J256" i="8"/>
  <c r="L256" i="8"/>
  <c r="N256" i="8"/>
  <c r="L258" i="8"/>
  <c r="N258" i="8"/>
  <c r="H260" i="8"/>
  <c r="L260" i="8" s="1"/>
  <c r="J260" i="8"/>
  <c r="N260" i="8" s="1"/>
  <c r="H263" i="8"/>
  <c r="L265" i="8"/>
  <c r="N265" i="8"/>
  <c r="H268" i="8"/>
  <c r="J268" i="8"/>
  <c r="L268" i="8"/>
  <c r="N268" i="8"/>
  <c r="H269" i="8"/>
  <c r="L269" i="8" s="1"/>
  <c r="L272" i="8"/>
  <c r="N272" i="8"/>
  <c r="H273" i="8"/>
  <c r="J273" i="8"/>
  <c r="L273" i="8"/>
  <c r="N273" i="8"/>
  <c r="L276" i="8"/>
  <c r="N276" i="8"/>
  <c r="H279" i="8"/>
  <c r="H302" i="8" s="1"/>
  <c r="J279" i="8"/>
  <c r="N279" i="8" s="1"/>
  <c r="L279" i="8"/>
  <c r="L283" i="8"/>
  <c r="N283" i="8"/>
  <c r="H286" i="8"/>
  <c r="L286" i="8" s="1"/>
  <c r="J286" i="8"/>
  <c r="N286" i="8" s="1"/>
  <c r="L288" i="8"/>
  <c r="N288" i="8"/>
  <c r="L289" i="8"/>
  <c r="N289" i="8"/>
  <c r="H291" i="8"/>
  <c r="J291" i="8"/>
  <c r="N291" i="8" s="1"/>
  <c r="L291" i="8"/>
  <c r="L293" i="8"/>
  <c r="N293" i="8"/>
  <c r="H295" i="8"/>
  <c r="L295" i="8" s="1"/>
  <c r="J295" i="8"/>
  <c r="N295" i="8" s="1"/>
  <c r="L297" i="8"/>
  <c r="N297" i="8"/>
  <c r="H298" i="8"/>
  <c r="J298" i="8"/>
  <c r="L298" i="8"/>
  <c r="N298" i="8"/>
  <c r="L300" i="8"/>
  <c r="N300" i="8"/>
  <c r="H301" i="8"/>
  <c r="J301" i="8"/>
  <c r="N301" i="8" s="1"/>
  <c r="L301" i="8"/>
  <c r="C4" i="17"/>
  <c r="D21" i="15"/>
  <c r="L74" i="8" l="1"/>
  <c r="L147" i="8"/>
  <c r="N181" i="8"/>
  <c r="N162" i="8"/>
  <c r="J302" i="8"/>
  <c r="N302" i="8" s="1"/>
  <c r="L252" i="8"/>
  <c r="H170" i="8"/>
  <c r="L170" i="8" s="1"/>
  <c r="N233" i="8"/>
  <c r="J112" i="8"/>
  <c r="J186" i="8"/>
  <c r="N186" i="8" s="1"/>
  <c r="N125" i="8"/>
  <c r="H186" i="8"/>
  <c r="L125" i="8"/>
  <c r="N74" i="8"/>
  <c r="E14" i="15"/>
  <c r="N7" i="5"/>
  <c r="N8" i="5"/>
  <c r="N9" i="5"/>
  <c r="N13" i="5"/>
  <c r="N14" i="5"/>
  <c r="N15" i="5"/>
  <c r="N16" i="5"/>
  <c r="N17" i="5"/>
  <c r="M7" i="5"/>
  <c r="M8" i="5"/>
  <c r="M9" i="5"/>
  <c r="M13" i="5"/>
  <c r="M14" i="5"/>
  <c r="M15" i="5"/>
  <c r="M16" i="5"/>
  <c r="M17" i="5"/>
  <c r="C5" i="5"/>
  <c r="C37" i="5"/>
  <c r="F14" i="17"/>
  <c r="C14" i="17"/>
  <c r="D14" i="17"/>
  <c r="E12" i="17"/>
  <c r="E11" i="17"/>
  <c r="D6" i="17"/>
  <c r="E4" i="17"/>
  <c r="D6" i="15"/>
  <c r="L17" i="5"/>
  <c r="L16" i="5"/>
  <c r="L15" i="5"/>
  <c r="L14" i="5"/>
  <c r="L13" i="5"/>
  <c r="L9" i="5"/>
  <c r="L8" i="5"/>
  <c r="L7" i="5"/>
  <c r="E25" i="4"/>
  <c r="K17" i="5"/>
  <c r="K16" i="5"/>
  <c r="K15" i="5"/>
  <c r="K14" i="5"/>
  <c r="K13" i="5"/>
  <c r="K9" i="5"/>
  <c r="K8" i="5"/>
  <c r="K7" i="5"/>
  <c r="J7" i="5"/>
  <c r="W37" i="19"/>
  <c r="W35" i="19"/>
  <c r="M35" i="19"/>
  <c r="W29" i="19"/>
  <c r="W30" i="19" s="1"/>
  <c r="W31" i="19" s="1"/>
  <c r="W32" i="19" s="1"/>
  <c r="Y29" i="19"/>
  <c r="AC29" i="19"/>
  <c r="Y30" i="19"/>
  <c r="AC30" i="19"/>
  <c r="Y31" i="19"/>
  <c r="AC31" i="19"/>
  <c r="Y32" i="19"/>
  <c r="AC32" i="19"/>
  <c r="W30" i="18"/>
  <c r="Y30" i="18"/>
  <c r="AC30" i="18"/>
  <c r="W31" i="18"/>
  <c r="Y31" i="18"/>
  <c r="AC31" i="18"/>
  <c r="W32" i="18"/>
  <c r="W33" i="18" s="1"/>
  <c r="Y32" i="18"/>
  <c r="Y33" i="18" s="1"/>
  <c r="AC32" i="18"/>
  <c r="AC33" i="18" s="1"/>
  <c r="C20" i="15"/>
  <c r="J212" i="8" l="1"/>
  <c r="N112" i="8"/>
  <c r="H212" i="8"/>
  <c r="L302" i="8"/>
  <c r="L112" i="8"/>
  <c r="L186" i="8"/>
  <c r="N170" i="8"/>
  <c r="E14" i="17"/>
  <c r="J17" i="5"/>
  <c r="J16" i="5"/>
  <c r="J15" i="5"/>
  <c r="J14" i="5"/>
  <c r="J13" i="5"/>
  <c r="J9" i="5"/>
  <c r="J8" i="5"/>
  <c r="I17" i="5"/>
  <c r="F17" i="5"/>
  <c r="G17" i="5" s="1"/>
  <c r="I16" i="5"/>
  <c r="I15" i="5"/>
  <c r="I14" i="5"/>
  <c r="I13" i="5"/>
  <c r="I9" i="5"/>
  <c r="I8" i="5"/>
  <c r="I7" i="5"/>
  <c r="H5" i="13"/>
  <c r="H17" i="5"/>
  <c r="H16" i="5"/>
  <c r="H15" i="5"/>
  <c r="H14" i="5"/>
  <c r="H13" i="5"/>
  <c r="H9" i="5"/>
  <c r="H8" i="5"/>
  <c r="H7" i="5"/>
  <c r="G16" i="5"/>
  <c r="G15" i="5"/>
  <c r="G14" i="5"/>
  <c r="G13" i="5"/>
  <c r="G9" i="5"/>
  <c r="G8" i="5"/>
  <c r="G7" i="5"/>
  <c r="E9" i="15"/>
  <c r="E6" i="15"/>
  <c r="E7" i="15"/>
  <c r="E10" i="15"/>
  <c r="L212" i="8" l="1"/>
  <c r="H303" i="8"/>
  <c r="N212" i="8"/>
  <c r="J303" i="8"/>
  <c r="D17" i="5"/>
  <c r="D9" i="5"/>
  <c r="H4" i="13"/>
  <c r="F22" i="15"/>
  <c r="E6" i="17"/>
  <c r="L303" i="8" l="1"/>
  <c r="H304" i="8"/>
  <c r="J304" i="8"/>
  <c r="N304" i="8" s="1"/>
  <c r="N303" i="8"/>
  <c r="H3" i="13"/>
  <c r="E4" i="15"/>
  <c r="E5" i="15"/>
  <c r="E8" i="15"/>
  <c r="E11" i="15"/>
  <c r="E12" i="15"/>
  <c r="F7" i="17"/>
  <c r="D7" i="17"/>
  <c r="E3" i="17"/>
  <c r="E19" i="15"/>
  <c r="E20" i="15"/>
  <c r="L304" i="8" l="1"/>
  <c r="E21" i="15"/>
  <c r="E7" i="17"/>
  <c r="C7" i="17"/>
  <c r="D15" i="5"/>
  <c r="D22" i="15"/>
  <c r="E15" i="15"/>
  <c r="D14" i="5"/>
  <c r="D13" i="5"/>
  <c r="E18" i="15"/>
  <c r="E17" i="15"/>
  <c r="D16" i="5" l="1"/>
  <c r="D7" i="5"/>
  <c r="C22" i="15"/>
  <c r="E13" i="15"/>
  <c r="E16" i="15"/>
  <c r="D10" i="14"/>
  <c r="D13" i="14"/>
  <c r="F11" i="5"/>
  <c r="E22" i="15" l="1"/>
  <c r="D17" i="14"/>
  <c r="C17" i="14" l="1"/>
  <c r="F25" i="4" l="1"/>
  <c r="E26" i="4"/>
  <c r="F24" i="4"/>
  <c r="F23" i="4"/>
  <c r="F22" i="4"/>
  <c r="F21" i="4"/>
  <c r="F20" i="4"/>
  <c r="F19" i="4"/>
  <c r="F18" i="4"/>
  <c r="F17" i="4"/>
  <c r="F16" i="4"/>
  <c r="F15" i="4"/>
  <c r="F14" i="4"/>
  <c r="E11" i="4"/>
  <c r="D11" i="4"/>
  <c r="F10" i="4"/>
  <c r="F9" i="4"/>
  <c r="F8" i="4"/>
  <c r="E28" i="4" l="1"/>
  <c r="F11" i="4"/>
  <c r="D26" i="4"/>
  <c r="F26" i="4" s="1"/>
  <c r="D28" i="4" l="1"/>
  <c r="F28" i="4" s="1"/>
  <c r="L11" i="5" l="1"/>
  <c r="Q11" i="5" l="1"/>
  <c r="E8" i="5" l="1"/>
  <c r="Q19" i="5" l="1"/>
  <c r="Q21" i="5" s="1"/>
  <c r="O19" i="5"/>
  <c r="N19" i="5"/>
  <c r="M19" i="5"/>
  <c r="L19" i="5"/>
  <c r="K19" i="5"/>
  <c r="J19" i="5"/>
  <c r="I19" i="5"/>
  <c r="H19" i="5"/>
  <c r="G19" i="5"/>
  <c r="C19" i="5"/>
  <c r="D15" i="13" s="1"/>
  <c r="F19" i="5"/>
  <c r="E16" i="5"/>
  <c r="E15" i="5"/>
  <c r="E14" i="5"/>
  <c r="P11" i="5"/>
  <c r="O11" i="5"/>
  <c r="N11" i="5"/>
  <c r="M11" i="5"/>
  <c r="K11" i="5"/>
  <c r="I11" i="5"/>
  <c r="H11" i="5"/>
  <c r="G11" i="5"/>
  <c r="C11" i="5"/>
  <c r="D12" i="13" s="1"/>
  <c r="E12" i="13" s="1"/>
  <c r="E9" i="5"/>
  <c r="E15" i="13" l="1"/>
  <c r="D21" i="13"/>
  <c r="L21" i="5"/>
  <c r="M21" i="5"/>
  <c r="K21" i="5"/>
  <c r="C21" i="5"/>
  <c r="G21" i="5"/>
  <c r="N21" i="5"/>
  <c r="O21" i="5"/>
  <c r="F21" i="5"/>
  <c r="H21" i="5"/>
  <c r="I21" i="5"/>
  <c r="E13" i="5"/>
  <c r="D25" i="13" l="1"/>
  <c r="D11" i="5" l="1"/>
  <c r="J11" i="5"/>
  <c r="J21" i="5" s="1"/>
  <c r="D13" i="13" l="1"/>
  <c r="E13" i="13" s="1"/>
  <c r="E11" i="5"/>
  <c r="E7" i="5"/>
  <c r="D22" i="13" l="1"/>
  <c r="P19" i="5"/>
  <c r="P21" i="5" s="1"/>
  <c r="D19" i="5"/>
  <c r="D21" i="5" s="1"/>
  <c r="E17" i="5" l="1"/>
  <c r="E19" i="5"/>
  <c r="D16" i="13"/>
  <c r="E16" i="13" s="1"/>
  <c r="D26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Concept Accounting</author>
    <author>Hasan Damar</author>
  </authors>
  <commentList>
    <comment ref="C5" authorId="0" shapeId="0" xr:uid="{790DE5E9-4571-42D2-85AC-0702F761FE68}">
      <text>
        <r>
          <rPr>
            <b/>
            <sz val="9"/>
            <color indexed="81"/>
            <rFont val="Tahoma"/>
            <family val="2"/>
          </rPr>
          <t>Concept Accounting:</t>
        </r>
        <r>
          <rPr>
            <sz val="9"/>
            <color indexed="81"/>
            <rFont val="Tahoma"/>
            <family val="2"/>
          </rPr>
          <t xml:space="preserve">
Average Daily Expense is 
(21,338,000/272)
$78,448 in FY25.</t>
        </r>
      </text>
    </comment>
    <comment ref="D5" authorId="1" shapeId="0" xr:uid="{A93A319F-1BB4-4939-B832-AE4FF2B79A88}">
      <text>
        <r>
          <rPr>
            <b/>
            <sz val="9"/>
            <color indexed="81"/>
            <rFont val="Tahoma"/>
            <charset val="1"/>
          </rPr>
          <t>Hasan Damar:</t>
        </r>
        <r>
          <rPr>
            <sz val="9"/>
            <color indexed="81"/>
            <rFont val="Tahoma"/>
            <charset val="1"/>
          </rPr>
          <t xml:space="preserve">
To meet 90-day criteria, GSA needs $7.1 million.</t>
        </r>
      </text>
    </comment>
    <comment ref="C7" authorId="1" shapeId="0" xr:uid="{9C97C670-48C6-4B47-823D-2F29ED6C2EC8}">
      <text>
        <r>
          <rPr>
            <b/>
            <sz val="9"/>
            <color indexed="81"/>
            <rFont val="Tahoma"/>
            <family val="2"/>
          </rPr>
          <t>As of January 2025</t>
        </r>
        <r>
          <rPr>
            <sz val="9"/>
            <color indexed="81"/>
            <rFont val="Tahoma"/>
            <family val="2"/>
          </rPr>
          <t xml:space="preserve">
Middle 423
High 455
Smiley 365
South 383
</t>
        </r>
      </text>
    </comment>
    <comment ref="C8" authorId="1" shapeId="0" xr:uid="{3AF5FA0A-FB15-43E8-B6C9-AD067BF717C2}">
      <text>
        <r>
          <rPr>
            <b/>
            <sz val="9"/>
            <color indexed="81"/>
            <rFont val="Tahoma"/>
            <charset val="1"/>
          </rPr>
          <t>Hasan Damar:</t>
        </r>
        <r>
          <rPr>
            <sz val="9"/>
            <color indexed="81"/>
            <rFont val="Tahoma"/>
            <charset val="1"/>
          </rPr>
          <t xml:space="preserve">
91% Attandance Rate
</t>
        </r>
      </text>
    </comment>
    <comment ref="C9" authorId="1" shapeId="0" xr:uid="{DDDDD06C-13A3-4CCB-A6CE-CE4BE71E5365}">
      <text>
        <r>
          <rPr>
            <b/>
            <sz val="9"/>
            <color indexed="81"/>
            <rFont val="Tahoma"/>
            <charset val="1"/>
          </rPr>
          <t>Hasan Damar:</t>
        </r>
        <r>
          <rPr>
            <sz val="9"/>
            <color indexed="81"/>
            <rFont val="Tahoma"/>
            <charset val="1"/>
          </rPr>
          <t xml:space="preserve">
FRL 188
LEP 104</t>
        </r>
      </text>
    </comment>
  </commentList>
</comments>
</file>

<file path=xl/sharedStrings.xml><?xml version="1.0" encoding="utf-8"?>
<sst xmlns="http://schemas.openxmlformats.org/spreadsheetml/2006/main" count="876" uniqueCount="578">
  <si>
    <t>% of Budget</t>
  </si>
  <si>
    <t>Income</t>
  </si>
  <si>
    <t>Total Income</t>
  </si>
  <si>
    <t>Expense</t>
  </si>
  <si>
    <t>Total Expense</t>
  </si>
  <si>
    <t>Net Income</t>
  </si>
  <si>
    <t>Gateway Science Academy of St Louis</t>
  </si>
  <si>
    <t>Budget Vs Actual</t>
  </si>
  <si>
    <t>Local Revenue</t>
  </si>
  <si>
    <t>State Revenue</t>
  </si>
  <si>
    <t>Federal Revenue</t>
  </si>
  <si>
    <t>Salaries</t>
  </si>
  <si>
    <t>Benefits</t>
  </si>
  <si>
    <t>Professional Services</t>
  </si>
  <si>
    <t>Property Services (Rent, Repairs, Cleaning)</t>
  </si>
  <si>
    <t>Communication (Phone, Printing, Ads)</t>
  </si>
  <si>
    <t>Capital Outlay</t>
  </si>
  <si>
    <t>GATEWAY SCIENCE ACADEMY OF ST LOUIS</t>
  </si>
  <si>
    <t xml:space="preserve">YTD </t>
  </si>
  <si>
    <t>LOCAL REVENUE</t>
  </si>
  <si>
    <t>STATE REVENUE</t>
  </si>
  <si>
    <t>FEDERAL REVENUE</t>
  </si>
  <si>
    <t>Total Revenues</t>
  </si>
  <si>
    <t>SALARIES</t>
  </si>
  <si>
    <t>BENEFITS</t>
  </si>
  <si>
    <t>PURCHASED SERVICES</t>
  </si>
  <si>
    <t>SUPPLIES AND MATERIALS</t>
  </si>
  <si>
    <t>CAPITAL OUTLAY</t>
  </si>
  <si>
    <t>Total Expenditures</t>
  </si>
  <si>
    <t>NET INCOME</t>
  </si>
  <si>
    <t>BUSINESS</t>
  </si>
  <si>
    <t>*Recurring transactions aren't included.</t>
  </si>
  <si>
    <t>Transportation Services</t>
  </si>
  <si>
    <t>5100 · Local Revenue</t>
  </si>
  <si>
    <t>5113 · Prop C</t>
  </si>
  <si>
    <t>5151 · Food Sales to Pupils</t>
  </si>
  <si>
    <t>5174 · Uniform Sales</t>
  </si>
  <si>
    <t>5181 · After School Care</t>
  </si>
  <si>
    <t>5198 · Misc Local Revenue</t>
  </si>
  <si>
    <t>Total 5100 · Local Revenue</t>
  </si>
  <si>
    <t>5300 · State Revenue</t>
  </si>
  <si>
    <t>5400 · Federal Revenue</t>
  </si>
  <si>
    <t>Total 5400 · Federal Revenue</t>
  </si>
  <si>
    <t>Gross Profit</t>
  </si>
  <si>
    <t>6100 · Salaries</t>
  </si>
  <si>
    <t>6200 · Employee Benefits</t>
  </si>
  <si>
    <t>6300 · Purchased Services</t>
  </si>
  <si>
    <t>6310 · Professional Services</t>
  </si>
  <si>
    <t>6319 · Other Professional Services</t>
  </si>
  <si>
    <t>6318 · Banking Services</t>
  </si>
  <si>
    <t>Total 6310 · Professional Services</t>
  </si>
  <si>
    <t>6330 · Property Services</t>
  </si>
  <si>
    <t>6332 · Repairs and Maintenance</t>
  </si>
  <si>
    <t>6333 · Rentals-Land and Buildings</t>
  </si>
  <si>
    <t>6334 · Rentals-Equipment</t>
  </si>
  <si>
    <t>6336 · Trash Removal</t>
  </si>
  <si>
    <t>Total 6330 · Property Services</t>
  </si>
  <si>
    <t>6360 · Communication</t>
  </si>
  <si>
    <t>6362 · Advertising</t>
  </si>
  <si>
    <t>Total 6360 · Communication</t>
  </si>
  <si>
    <t>6370 · Dues and Memberships</t>
  </si>
  <si>
    <t>6371 · Dues and Memberships-Man. Fees</t>
  </si>
  <si>
    <t>Total 6370 · Dues and Memberships</t>
  </si>
  <si>
    <t>6390 · Other Purchased Services</t>
  </si>
  <si>
    <t>6391 · Other Purchased Services</t>
  </si>
  <si>
    <t>Total 6390 · Other Purchased Services</t>
  </si>
  <si>
    <t>Total 6300 · Purchased Services</t>
  </si>
  <si>
    <t>6400 · Supplies and Materials</t>
  </si>
  <si>
    <t>6411 · General Supplies</t>
  </si>
  <si>
    <t>6471 · Food Supplies</t>
  </si>
  <si>
    <t>6481 · Electric</t>
  </si>
  <si>
    <t>6482 · Gas-Natural</t>
  </si>
  <si>
    <t>6491 · Other Supplies and Materials</t>
  </si>
  <si>
    <t>Total 6400 · Supplies and Materials</t>
  </si>
  <si>
    <t>6500 · Capital Outlay</t>
  </si>
  <si>
    <t>6624 · Long Term Interest</t>
  </si>
  <si>
    <t>Total 6500 · Capital Outlay</t>
  </si>
  <si>
    <t>Explanations</t>
  </si>
  <si>
    <t>Color Codes</t>
  </si>
  <si>
    <t>Difference Between Budget and YTD Actuals</t>
  </si>
  <si>
    <t>Difference is less than 4%</t>
  </si>
  <si>
    <t>Difference is more than 4% but less than 15%</t>
  </si>
  <si>
    <t>Difference is more than 15%</t>
  </si>
  <si>
    <t>Management, Membership Fees and Other Dues</t>
  </si>
  <si>
    <t>Interest Expense</t>
  </si>
  <si>
    <t>6311 · Instructional Services</t>
  </si>
  <si>
    <t>6331 · Cleaning Services</t>
  </si>
  <si>
    <t>6335 · Water and Sewer</t>
  </si>
  <si>
    <t>6350 · Building Insurance</t>
  </si>
  <si>
    <t>6351 · Property Insurance</t>
  </si>
  <si>
    <t>Total 6350 · Building Insurance</t>
  </si>
  <si>
    <t>6398 · Other Expenses</t>
  </si>
  <si>
    <t>6317 · Legal Services</t>
  </si>
  <si>
    <t>6339 · Other Property Services</t>
  </si>
  <si>
    <t>Current Enrollment</t>
  </si>
  <si>
    <t>Building &amp; Property Insurance</t>
  </si>
  <si>
    <t>5141 · Interest Earning</t>
  </si>
  <si>
    <t>5171 · Extra-curricular Activities</t>
  </si>
  <si>
    <t>Other Purchased Services (Student Activities)</t>
  </si>
  <si>
    <t>FINANCIAL STATEMENT SUMMARY</t>
  </si>
  <si>
    <t>ASSETS</t>
  </si>
  <si>
    <t>Current Assets</t>
  </si>
  <si>
    <t>Checking/Savings</t>
  </si>
  <si>
    <t>Total Checking/Savings</t>
  </si>
  <si>
    <t>Total Current Assets</t>
  </si>
  <si>
    <t>Fixed Assets</t>
  </si>
  <si>
    <t>1500-00 · Fixed Assets</t>
  </si>
  <si>
    <t>1529 · Soft Costs</t>
  </si>
  <si>
    <t>1521 · Building Improvements</t>
  </si>
  <si>
    <t>1531 · Improvements Other Than Buildng</t>
  </si>
  <si>
    <t>1541 · Equipment</t>
  </si>
  <si>
    <t>1542 · Classroom Instructional Apparat</t>
  </si>
  <si>
    <t>1543 · Vehicles</t>
  </si>
  <si>
    <t>1549 · Accumulated Depreciation</t>
  </si>
  <si>
    <t>Total 1500-00 · Fixed Assets</t>
  </si>
  <si>
    <t>Total Fixed Assets</t>
  </si>
  <si>
    <t>TOTAL ASSETS</t>
  </si>
  <si>
    <t>LIABILITIES &amp; EQUITY</t>
  </si>
  <si>
    <t>Liabilities</t>
  </si>
  <si>
    <t>Current Liabilities</t>
  </si>
  <si>
    <t>Long Term Liabilities</t>
  </si>
  <si>
    <t>2121 · Loans Payable</t>
  </si>
  <si>
    <t>Total 2121 · Loans Payable</t>
  </si>
  <si>
    <t>Total Long Term Liabilities</t>
  </si>
  <si>
    <t>Total Liabilities</t>
  </si>
  <si>
    <t>Equity</t>
  </si>
  <si>
    <t>3113-00 · Unrestricted Net Assets</t>
  </si>
  <si>
    <t>Total Equity</t>
  </si>
  <si>
    <t>TOTAL LIABILITIES &amp; EQUITY</t>
  </si>
  <si>
    <t>1111 Elementary</t>
  </si>
  <si>
    <t>1131 Middle/Junior High</t>
  </si>
  <si>
    <t>1151 High School</t>
  </si>
  <si>
    <t>2311 Legal Services</t>
  </si>
  <si>
    <t>Total 6317 · Legal Services</t>
  </si>
  <si>
    <t>2591 Business Support Services</t>
  </si>
  <si>
    <t>Total 6319 · Other Professional Services</t>
  </si>
  <si>
    <t>2529 Banking Services</t>
  </si>
  <si>
    <t>Total 6318 · Banking Services</t>
  </si>
  <si>
    <t>2541 Maintenance Services</t>
  </si>
  <si>
    <t>Total 6331 · Cleaning Services</t>
  </si>
  <si>
    <t>Total 6332 · Repairs and Maintenance</t>
  </si>
  <si>
    <t>2542 Building Rent</t>
  </si>
  <si>
    <t>Total 6333 · Rentals-Land and Buildings</t>
  </si>
  <si>
    <t>Total 6334 · Rentals-Equipment</t>
  </si>
  <si>
    <t>2541 Operation and Maintenance</t>
  </si>
  <si>
    <t>Total 6335 · Water and Sewer</t>
  </si>
  <si>
    <t>Total 6336 · Trash Removal</t>
  </si>
  <si>
    <t>Total 6339 · Other Property Services</t>
  </si>
  <si>
    <t>2541 Operation &amp; Maintenance</t>
  </si>
  <si>
    <t>1351 Advertising</t>
  </si>
  <si>
    <t>Total 6362 · Advertising</t>
  </si>
  <si>
    <t>Total 6371 · Dues and Memberships-Man. Fees</t>
  </si>
  <si>
    <t>1421 Athletics/Sports  fees</t>
  </si>
  <si>
    <t>Total 6391 · Other Purchased Services</t>
  </si>
  <si>
    <t>Total 6398 · Other Expenses</t>
  </si>
  <si>
    <t>2569 Food - Other</t>
  </si>
  <si>
    <t>Total 6411 · General Supplies</t>
  </si>
  <si>
    <t>2562 Food Services - NSLP</t>
  </si>
  <si>
    <t>Total 6471 · Food Supplies</t>
  </si>
  <si>
    <t>Total 6481 · Electric</t>
  </si>
  <si>
    <t>Total 6482 · Gas-Natural</t>
  </si>
  <si>
    <t>Total 6491 · Other Supplies and Materials</t>
  </si>
  <si>
    <t>5222 Ineterest - Long Term Loan</t>
  </si>
  <si>
    <t>Total 6624 · Long Term Interest</t>
  </si>
  <si>
    <t>1520 · Buildings</t>
  </si>
  <si>
    <t>5007 Fyler Loan - CD 12/3/2019</t>
  </si>
  <si>
    <t>1411 Extra.Curric.Activities</t>
  </si>
  <si>
    <t>Loan Details</t>
  </si>
  <si>
    <t>.</t>
  </si>
  <si>
    <t>Budgeted Revenue</t>
  </si>
  <si>
    <t>YTD Revenue</t>
  </si>
  <si>
    <t>Budgeted Expenditures</t>
  </si>
  <si>
    <t>YTD Expenditures</t>
  </si>
  <si>
    <t>Definition of Terms</t>
  </si>
  <si>
    <r>
      <rPr>
        <b/>
        <sz val="11"/>
        <color theme="1"/>
        <rFont val="Calibri"/>
        <family val="2"/>
        <scheme val="minor"/>
      </rPr>
      <t xml:space="preserve">ADA: </t>
    </r>
    <r>
      <rPr>
        <sz val="11"/>
        <color theme="1"/>
        <rFont val="Calibri"/>
        <family val="2"/>
        <scheme val="minor"/>
      </rPr>
      <t>Average Daily Attendance</t>
    </r>
  </si>
  <si>
    <r>
      <rPr>
        <b/>
        <sz val="11"/>
        <color theme="1"/>
        <rFont val="Calibri"/>
        <family val="2"/>
        <scheme val="minor"/>
      </rPr>
      <t>WADA:</t>
    </r>
    <r>
      <rPr>
        <sz val="11"/>
        <color theme="1"/>
        <rFont val="Calibri"/>
        <family val="2"/>
        <scheme val="minor"/>
      </rPr>
      <t xml:space="preserve"> Weigted Average Daily Attendance</t>
    </r>
  </si>
  <si>
    <r>
      <rPr>
        <b/>
        <sz val="11"/>
        <color theme="1"/>
        <rFont val="Calibri"/>
        <family val="2"/>
        <scheme val="minor"/>
      </rPr>
      <t xml:space="preserve">YTD: </t>
    </r>
    <r>
      <rPr>
        <sz val="11"/>
        <color theme="1"/>
        <rFont val="Calibri"/>
        <family val="2"/>
        <scheme val="minor"/>
      </rPr>
      <t>Year to Date</t>
    </r>
  </si>
  <si>
    <t>1221 SPED Service</t>
  </si>
  <si>
    <t>6315 · Audit Services</t>
  </si>
  <si>
    <t>2311 Auditing Services</t>
  </si>
  <si>
    <t>Total 6315 · Audit Services</t>
  </si>
  <si>
    <t>6340 · Transportation Services</t>
  </si>
  <si>
    <t>Total 6340 · Transportation Services</t>
  </si>
  <si>
    <t>6361 · Communication</t>
  </si>
  <si>
    <t>Total 6361 · Communication</t>
  </si>
  <si>
    <t>6363 · Printing and Copying</t>
  </si>
  <si>
    <t>2574 Printing and Publishing</t>
  </si>
  <si>
    <t>Total 6363 · Printing and Copying</t>
  </si>
  <si>
    <t>6441 · Library Books</t>
  </si>
  <si>
    <t>Total 6441 · Library Books</t>
  </si>
  <si>
    <t>6521 · Building Improvements</t>
  </si>
  <si>
    <t>4011Building Ac. &amp; Construction</t>
  </si>
  <si>
    <t>Total 6521 · Building Improvements</t>
  </si>
  <si>
    <t>5192 · Donations</t>
  </si>
  <si>
    <t>1111-05 · Mid West Bank</t>
  </si>
  <si>
    <t>General Supplies (Supplies, Textbooks, Uniforms, etc.)</t>
  </si>
  <si>
    <t>5451 · Title I</t>
  </si>
  <si>
    <t>5461 · Title IV</t>
  </si>
  <si>
    <t>5465 · Title II-A</t>
  </si>
  <si>
    <t>2561 Business Support Services</t>
  </si>
  <si>
    <t>Payments Over $5,000</t>
  </si>
  <si>
    <t>2542 Phone and Internet Ser.</t>
  </si>
  <si>
    <t>2411 Office Supplies</t>
  </si>
  <si>
    <t>ARP ESSER III</t>
  </si>
  <si>
    <t>5422 · ARP - ESSER III</t>
  </si>
  <si>
    <t>5/3 Loan - 2022</t>
  </si>
  <si>
    <t>Federal SPED</t>
  </si>
  <si>
    <t>Grant</t>
  </si>
  <si>
    <t>Teacher Baseline Salary Grant</t>
  </si>
  <si>
    <t>Pre-K Expansion Grant</t>
  </si>
  <si>
    <t>ESSER III Summer School</t>
  </si>
  <si>
    <t>Midwest Savings Cleared Balance</t>
  </si>
  <si>
    <t>1111-06 · Midwest Savings Account</t>
  </si>
  <si>
    <t>6110 · Certified Salaries</t>
  </si>
  <si>
    <t>6111 · Full-Time Certified Salaries</t>
  </si>
  <si>
    <t>1131-MIddle/Junior High</t>
  </si>
  <si>
    <t>Total 6111 · Full-Time Certified Salaries</t>
  </si>
  <si>
    <t>Total 6110 · Certified Salaries</t>
  </si>
  <si>
    <t>Total 6100 · Salaries</t>
  </si>
  <si>
    <t>6211 · Teacher Retirement</t>
  </si>
  <si>
    <t>Total 6211 · Teacher Retirement</t>
  </si>
  <si>
    <t>6231 · FICA (Soc Sec)</t>
  </si>
  <si>
    <t>Total 6231 · FICA (Soc Sec)</t>
  </si>
  <si>
    <t>6232 · Medicare</t>
  </si>
  <si>
    <t>Total 6232 · Medicare</t>
  </si>
  <si>
    <t>6241 · Employee Insurance</t>
  </si>
  <si>
    <t>Total 6241 · Employee Insurance</t>
  </si>
  <si>
    <t>Total 6200 · Employee Benefits</t>
  </si>
  <si>
    <t>2213 PD/Staff Training Services</t>
  </si>
  <si>
    <t>Total 6311 · Instructional Services</t>
  </si>
  <si>
    <t>1111-07 · Fifth Third Bank 2066</t>
  </si>
  <si>
    <t>5/3 Bank 2066 Cleared Balance</t>
  </si>
  <si>
    <t>Remaining Amount</t>
  </si>
  <si>
    <t>Supplemental Funding</t>
  </si>
  <si>
    <t>Title I</t>
  </si>
  <si>
    <t>Title II</t>
  </si>
  <si>
    <t>Title III</t>
  </si>
  <si>
    <t>Title IV</t>
  </si>
  <si>
    <t>CARES Connectivity Grant</t>
  </si>
  <si>
    <t xml:space="preserve">ESSER II </t>
  </si>
  <si>
    <t>Submitted/Pending Approval</t>
  </si>
  <si>
    <t>ARP IDEA</t>
  </si>
  <si>
    <t>Teacher Retention Grant</t>
  </si>
  <si>
    <t>Title III - EL</t>
  </si>
  <si>
    <t>Title III - Imm.</t>
  </si>
  <si>
    <t>ECSE</t>
  </si>
  <si>
    <t>Grow Your Own Teacher</t>
  </si>
  <si>
    <t>5445 · School Lunch Program</t>
  </si>
  <si>
    <t>5446 · School Breakfast Program</t>
  </si>
  <si>
    <t>2551 Transportation Services</t>
  </si>
  <si>
    <t>6451 · Resource Materials</t>
  </si>
  <si>
    <t>Total 6451 · Resource Materials</t>
  </si>
  <si>
    <t>2569 Adult Meals</t>
  </si>
  <si>
    <t>2569 Milk Purchases</t>
  </si>
  <si>
    <t>2569 Catering</t>
  </si>
  <si>
    <t>Budget</t>
  </si>
  <si>
    <t>$ Over Budget</t>
  </si>
  <si>
    <t>5412 · Medicaid</t>
  </si>
  <si>
    <t>5441 · Special ED Part B</t>
  </si>
  <si>
    <t>5462 · Title III</t>
  </si>
  <si>
    <t>6313 Pupil Services</t>
  </si>
  <si>
    <t>1221 SPED Services</t>
  </si>
  <si>
    <t>Total 6313 Pupil Services</t>
  </si>
  <si>
    <t>6314 · Staff Services</t>
  </si>
  <si>
    <t>2642 Recruitment Services</t>
  </si>
  <si>
    <t>Total 6314 · Staff Services</t>
  </si>
  <si>
    <t>2546 Security Services</t>
  </si>
  <si>
    <t>6337 Technology-Related Repairs</t>
  </si>
  <si>
    <t>2541 Operation and Maintenence</t>
  </si>
  <si>
    <t>Total 6337 Technology-Related Repairs</t>
  </si>
  <si>
    <t>Total 6351 · Property Insurance</t>
  </si>
  <si>
    <t>6352 · Liability Insurance</t>
  </si>
  <si>
    <t>Total 6352 · Liability Insurance</t>
  </si>
  <si>
    <t>6354 - Property Taxes</t>
  </si>
  <si>
    <t>Total 6354 - Property Taxes</t>
  </si>
  <si>
    <t>6543 · Equip. - Electronics ($5000)</t>
  </si>
  <si>
    <t>Total 6543 · Equip. - Electronics ($5000)</t>
  </si>
  <si>
    <t>Credit Cards</t>
  </si>
  <si>
    <t>Total Credit Cards</t>
  </si>
  <si>
    <t>Other Current Liabilities</t>
  </si>
  <si>
    <t>2150-00 · Payroll Deduction &amp; Witholdings</t>
  </si>
  <si>
    <t>Total 2150-00 · Payroll Deduction &amp; Witholdings</t>
  </si>
  <si>
    <t>Total Other Current Liabilities</t>
  </si>
  <si>
    <t>Total Current Liabilities</t>
  </si>
  <si>
    <t>Medicaid/SDAC</t>
  </si>
  <si>
    <t>Childcare Relief Fund</t>
  </si>
  <si>
    <t>Notes</t>
  </si>
  <si>
    <t>Gateway Security Service</t>
  </si>
  <si>
    <t>2134 Nurse</t>
  </si>
  <si>
    <t>2173-14 · Divvy Credit Card</t>
  </si>
  <si>
    <t>CRRSA Parent Reimbursement</t>
  </si>
  <si>
    <t>NSLP</t>
  </si>
  <si>
    <t>Kindergarten Entry Assessment</t>
  </si>
  <si>
    <t xml:space="preserve">MOQPK </t>
  </si>
  <si>
    <t>2541 38400 School Safety</t>
  </si>
  <si>
    <t>Concept Schools Loan</t>
  </si>
  <si>
    <t>5/3 Loan</t>
  </si>
  <si>
    <t>5007 Fyler Loan</t>
  </si>
  <si>
    <t>6221 · Non-Teachers Retirement</t>
  </si>
  <si>
    <t>Total 6221 · Non-Teachers Retirement</t>
  </si>
  <si>
    <t>1111-08 · Midwest School Closure Account</t>
  </si>
  <si>
    <t>2121-00 · Loan Payable</t>
  </si>
  <si>
    <t>Loan from Concept Schools</t>
  </si>
  <si>
    <t>Total 2121-00 · Loan Payable</t>
  </si>
  <si>
    <t>3412 · Restricted Fund Balance</t>
  </si>
  <si>
    <t>Midwest School Closure Account Register Balance</t>
  </si>
  <si>
    <t>Midwest School Closure Account Cleared Balance</t>
  </si>
  <si>
    <t>Midwest Savings Register Balance</t>
  </si>
  <si>
    <t>5/3 Bank 2066 Register Balance</t>
  </si>
  <si>
    <t>1072 · Bill.com Money Out Clearing</t>
  </si>
  <si>
    <t>2156-00 · Health/Dental/Life Insu</t>
  </si>
  <si>
    <t>5498 · ESSER Fund/Cares Act</t>
  </si>
  <si>
    <t>2329 CSP Admin Salaries</t>
  </si>
  <si>
    <t>2329 CSP Admin Retirement Contr</t>
  </si>
  <si>
    <t>2329 CSP Admin FICA</t>
  </si>
  <si>
    <t>2329 CSP Admin Medicare</t>
  </si>
  <si>
    <t>2329 CSP Admin Insurance</t>
  </si>
  <si>
    <t>6332 · Repairs and Maintenance - Other</t>
  </si>
  <si>
    <t>6371 · Dues and Memberships-Man. Fees - Other</t>
  </si>
  <si>
    <t>2569 Food Services Other</t>
  </si>
  <si>
    <t>6398 · Other Expenses - Other</t>
  </si>
  <si>
    <t>6411 · General Supplies - Other</t>
  </si>
  <si>
    <t>6431 · Textbooks/Curricullum</t>
  </si>
  <si>
    <t>6431 · Textbooks/Curricullum - Other</t>
  </si>
  <si>
    <t>Total 6431 · Textbooks/Curricullum</t>
  </si>
  <si>
    <t>6491 · Other Supplies and Materials - Other</t>
  </si>
  <si>
    <t>6541 · Furniture/Machinery/Fixtures</t>
  </si>
  <si>
    <t>2329 Conference Room</t>
  </si>
  <si>
    <t>Total 6541 · Furniture/Machinery/Fixtures</t>
  </si>
  <si>
    <t>6542 · Equipment - Instructional Other</t>
  </si>
  <si>
    <t>2560 Cafeteria Furniture and Eq</t>
  </si>
  <si>
    <t>Total 6542 · Equipment - Instructional Other</t>
  </si>
  <si>
    <t>6544 Technology Software</t>
  </si>
  <si>
    <t>2329 Newsletter Program</t>
  </si>
  <si>
    <t>Total 6544 Technology Software</t>
  </si>
  <si>
    <t>FY 2025 Budget</t>
  </si>
  <si>
    <t>BUDGET-FY25</t>
  </si>
  <si>
    <t>Midwest Checking Bank Register Balance</t>
  </si>
  <si>
    <t>Midwest Checking Bank Cleared Balance</t>
  </si>
  <si>
    <t>Total Loan Principal Payment for FY25</t>
  </si>
  <si>
    <t>Kamaz Express LLC</t>
  </si>
  <si>
    <t>Pieper Professional Contracting</t>
  </si>
  <si>
    <r>
      <t xml:space="preserve">Transportation Services: </t>
    </r>
    <r>
      <rPr>
        <sz val="11"/>
        <color theme="1"/>
        <rFont val="Calibri"/>
        <family val="2"/>
        <scheme val="minor"/>
      </rPr>
      <t xml:space="preserve">Leadershipship Summit, Student-centred coaching workshop, instructional coach training, CYSP coordinator training travel and accommodation cost. </t>
    </r>
  </si>
  <si>
    <r>
      <t xml:space="preserve">Building and Property Insurance: </t>
    </r>
    <r>
      <rPr>
        <sz val="11"/>
        <color theme="1"/>
        <rFont val="Calibri"/>
        <family val="2"/>
        <scheme val="minor"/>
      </rPr>
      <t>94K insurance payment for whole fiscal year.</t>
    </r>
  </si>
  <si>
    <t>5199 · Other Revenues</t>
  </si>
  <si>
    <t>5497 - Other Federal Revenues</t>
  </si>
  <si>
    <t>6271 · Unemployment Compensation</t>
  </si>
  <si>
    <t>Total 6271 · Unemployment Compensation</t>
  </si>
  <si>
    <t>1251 Title I</t>
  </si>
  <si>
    <t>6316 · Data Processing and Tech. Serv.</t>
  </si>
  <si>
    <t>2331 Administrative Tech. Srv.</t>
  </si>
  <si>
    <t>Total 6316 · Data Processing and Tech. Serv.</t>
  </si>
  <si>
    <t>2545 Vehicle Maintenance</t>
  </si>
  <si>
    <t>3611 Homeless Transportation</t>
  </si>
  <si>
    <t>2639 Postage Fees</t>
  </si>
  <si>
    <t>2631 Advertising and Marketing</t>
  </si>
  <si>
    <t>2541 Property Tax</t>
  </si>
  <si>
    <t>2323 Staff Incentives/Awards</t>
  </si>
  <si>
    <t>2222 School Library</t>
  </si>
  <si>
    <t>6441 · Library Books - Other</t>
  </si>
  <si>
    <t>1111 42211 ARP EBRG</t>
  </si>
  <si>
    <t>6486 Gasoline for Vehicles</t>
  </si>
  <si>
    <t>Total 6486 Gasoline for Vehicles</t>
  </si>
  <si>
    <t>2329 Central Copiers/IP Phones</t>
  </si>
  <si>
    <t>6551 · Vehicle</t>
  </si>
  <si>
    <t>2552 Activity Transportation</t>
  </si>
  <si>
    <t>Total 6551 · Vehicle</t>
  </si>
  <si>
    <r>
      <t xml:space="preserve">Capital Outlay: </t>
    </r>
    <r>
      <rPr>
        <sz val="11"/>
        <color theme="1"/>
        <rFont val="Calibri"/>
        <family val="2"/>
        <scheme val="minor"/>
      </rPr>
      <t>$2.6 million construction cost of the new building.</t>
    </r>
  </si>
  <si>
    <t>Kelly Services</t>
  </si>
  <si>
    <t>STL Dream Remodel LL</t>
  </si>
  <si>
    <t>Zipcare Transportation LLC</t>
  </si>
  <si>
    <t>FY25 Allocation</t>
  </si>
  <si>
    <t>Title II - Trasferred to Title I</t>
  </si>
  <si>
    <t>Title IV - Transferred to Title I</t>
  </si>
  <si>
    <t>CSP</t>
  </si>
  <si>
    <t>Evidence-based Reading-Federal</t>
  </si>
  <si>
    <t>Type</t>
  </si>
  <si>
    <t>Date</t>
  </si>
  <si>
    <t>Num</t>
  </si>
  <si>
    <t>Name</t>
  </si>
  <si>
    <t>Memo</t>
  </si>
  <si>
    <t>Class</t>
  </si>
  <si>
    <t>Clr</t>
  </si>
  <si>
    <t>Split</t>
  </si>
  <si>
    <t>Debit</t>
  </si>
  <si>
    <t>Credit</t>
  </si>
  <si>
    <t>Original Amount</t>
  </si>
  <si>
    <t>Balance</t>
  </si>
  <si>
    <t>Bill</t>
  </si>
  <si>
    <t>43313</t>
  </si>
  <si>
    <t>Hanenkamp Electric Company Inc</t>
  </si>
  <si>
    <t>ELECTRICAL WORK PER ATTACHED JOB SERVICE</t>
  </si>
  <si>
    <t>1940 Fyler High:40X Capital Projects:3 State</t>
  </si>
  <si>
    <t>2111-00 · Accounts Payable</t>
  </si>
  <si>
    <t>1</t>
  </si>
  <si>
    <t>Coralic Architecture</t>
  </si>
  <si>
    <t>5049 Fyler Ave. Renovations - Meetings / Field Measuring / CDs - Hourly</t>
  </si>
  <si>
    <t>2</t>
  </si>
  <si>
    <t>23031.00</t>
  </si>
  <si>
    <t>44171</t>
  </si>
  <si>
    <t>The Clayton Engineering Company, Inc.</t>
  </si>
  <si>
    <t>Informational Report</t>
  </si>
  <si>
    <t>23048.00-1</t>
  </si>
  <si>
    <t>Programming Schematic Design Potential Add'l Civil Fees if required by Authority of Jurisdiction</t>
  </si>
  <si>
    <t>43602</t>
  </si>
  <si>
    <t>12/08/23-2</t>
  </si>
  <si>
    <t>Programming Schematic Design Potential Add'l Civil Fees if required by Authority of Jurisdiction...</t>
  </si>
  <si>
    <t>ASB2242822</t>
  </si>
  <si>
    <t>Global Environmental Inc.</t>
  </si>
  <si>
    <t>removal and disposal of friable ACM window caulk located on North and south sides of Garage and ...</t>
  </si>
  <si>
    <t>3</t>
  </si>
  <si>
    <t>Linek Plumbing - Main Line Camera and Electronic Locator</t>
  </si>
  <si>
    <t>43494</t>
  </si>
  <si>
    <t>ELECTRICAL WORK PER ATTACHED JOB SERVICEICKET</t>
  </si>
  <si>
    <t>43460</t>
  </si>
  <si>
    <t>ELECTRICAL WORK PER ATTACHED JOB SERVICETICKET</t>
  </si>
  <si>
    <t>43476</t>
  </si>
  <si>
    <t>LECTRICAL WORK PER ATTACHED JOB SERVICE</t>
  </si>
  <si>
    <t>43582</t>
  </si>
  <si>
    <t>001</t>
  </si>
  <si>
    <t>Bonhomme Cowman Construction</t>
  </si>
  <si>
    <t>Whereas, we the undersigned, Bonhomme Cowman Construction LLC, have contracted tofurnish labor, ...</t>
  </si>
  <si>
    <t>4</t>
  </si>
  <si>
    <t>Boundary and Topographic Survey for Design Only Potential Add'l Civil Fees if required by Author...</t>
  </si>
  <si>
    <t>5</t>
  </si>
  <si>
    <t>Previously Paid Invoice No. 3 Reimbursables Public Water Main Extension Requiring MDNR Permitting</t>
  </si>
  <si>
    <t>001 Period April 04</t>
  </si>
  <si>
    <t>Fyler new construction</t>
  </si>
  <si>
    <t>002</t>
  </si>
  <si>
    <t>6</t>
  </si>
  <si>
    <t>Programming Boundary and Topographic Survey for Design Only Reimbursables</t>
  </si>
  <si>
    <t>24008</t>
  </si>
  <si>
    <t>Fyler new constructionAttached is the approved Pay App. #2 for construction work.</t>
  </si>
  <si>
    <t>7</t>
  </si>
  <si>
    <t>Programming Boundary and Topographic Survey for Design Only Potential Add'l Civil Fees if requir...</t>
  </si>
  <si>
    <t>0004</t>
  </si>
  <si>
    <t>Archbuild LLC</t>
  </si>
  <si>
    <t>advance payment of *$35,000* to Archbuild LLCfor the construction of our school’s new playground</t>
  </si>
  <si>
    <t>6997 South:10X General Fund South:3 State</t>
  </si>
  <si>
    <t>003</t>
  </si>
  <si>
    <t>Fyler new constructionAttached is the approved Pay App. #3 for construction work.</t>
  </si>
  <si>
    <t>General Journal</t>
  </si>
  <si>
    <t>1732</t>
  </si>
  <si>
    <t>Total 4011Building Ac. &amp; Construction</t>
  </si>
  <si>
    <t>TOTAL</t>
  </si>
  <si>
    <t>06092024</t>
  </si>
  <si>
    <t>Roof repair to be at hourly including repairs to</t>
  </si>
  <si>
    <t>Check</t>
  </si>
  <si>
    <t>1527</t>
  </si>
  <si>
    <t>12011</t>
  </si>
  <si>
    <t>1. VCT Removing and Throwing Away 3. Baseboard and Installation</t>
  </si>
  <si>
    <t>0004-2</t>
  </si>
  <si>
    <t>SECOND payment of *$30,000* to Archbuild LLCfor the construction of our school’s new playground</t>
  </si>
  <si>
    <t>1099</t>
  </si>
  <si>
    <t>Recreation Installations Llc</t>
  </si>
  <si>
    <t>GSA SOUTH&amp; SMILEYPRE K SMILEY % SOUTH PLAYGROUNDS INSTALLATIONS DEPOSIT36" /Post Diameter 3.5-in...</t>
  </si>
  <si>
    <t>8</t>
  </si>
  <si>
    <t>1940 Fyler High:10X General Fund Fyler High:3 State</t>
  </si>
  <si>
    <t>124-2374</t>
  </si>
  <si>
    <t>Flooring Systems, Inc.</t>
  </si>
  <si>
    <t>New carpet for new building</t>
  </si>
  <si>
    <t>1537</t>
  </si>
  <si>
    <t>Concrete St Loui</t>
  </si>
  <si>
    <t>play ground</t>
  </si>
  <si>
    <t>6997 South:40X Capital Projects:3 State</t>
  </si>
  <si>
    <t>Credit Card Charge</t>
  </si>
  <si>
    <t>Concrete St Loui | Mehmet Okay | Local Cards | for playground</t>
  </si>
  <si>
    <t>6997 South</t>
  </si>
  <si>
    <t>8-1</t>
  </si>
  <si>
    <t>Construction Documents</t>
  </si>
  <si>
    <t>1104</t>
  </si>
  <si>
    <t>GSA -8-15-2024</t>
  </si>
  <si>
    <t>Overlay 40' x 70' in center of lot</t>
  </si>
  <si>
    <t>8/22/2024</t>
  </si>
  <si>
    <t>GSA South Renovation1. Frame the room 2x4x9 non bearing wall - 16" oc</t>
  </si>
  <si>
    <t>0005</t>
  </si>
  <si>
    <t>Concreate sealing Sealing the newly poured concertanteREMAINING BALANCE</t>
  </si>
  <si>
    <t>1543</t>
  </si>
  <si>
    <t>5050 Connecticut cost payment #5</t>
  </si>
  <si>
    <t>09/13/24</t>
  </si>
  <si>
    <t>07/05/24-Ramin Bavar, 8 hrs @ $150/hr, Drawing-Fyler School VestibuleNurse/Principal Office, Exe...</t>
  </si>
  <si>
    <t>18649</t>
  </si>
  <si>
    <t>Gevers Paving Co., Inc.</t>
  </si>
  <si>
    <t>JOB: 5050 Contincut asphalt pavingasphalt paving</t>
  </si>
  <si>
    <t>STL2406707-1</t>
  </si>
  <si>
    <t>St Louis Title, a Div. Of Fidelity Nation</t>
  </si>
  <si>
    <t>Informational Title Report</t>
  </si>
  <si>
    <t>1584</t>
  </si>
  <si>
    <t>5050 Connecticut Pay App. #3 for construction work.</t>
  </si>
  <si>
    <t>2-</t>
  </si>
  <si>
    <t>Kreher Engineering - Additional Services - Fyler School Windows</t>
  </si>
  <si>
    <t>631900</t>
  </si>
  <si>
    <t>roofs, connect interior down spucts into storm drains, von A/C</t>
  </si>
  <si>
    <t>12015</t>
  </si>
  <si>
    <t>Scope: 2nd Floor, Four Classrooms• Details: Damaged areas on the water-affected walls were scrap...</t>
  </si>
  <si>
    <t>7/25/2024</t>
  </si>
  <si>
    <t>Job # 1. Remove 2 big triple windows (114 in x 100 in), reframe</t>
  </si>
  <si>
    <t>112024-1</t>
  </si>
  <si>
    <t>Topo and ROW Survey</t>
  </si>
  <si>
    <t>24-25 PK-12 Estimated WADA is 1771.</t>
  </si>
  <si>
    <t>6261 · Workers Compensation</t>
  </si>
  <si>
    <t>2225 IT Services</t>
  </si>
  <si>
    <t>2541 Get the Lead Out Grant</t>
  </si>
  <si>
    <t>6337 Technology-Related Repairs - Other</t>
  </si>
  <si>
    <t>6391 · Other Purchased Services - Other</t>
  </si>
  <si>
    <t>2321 Office of the Superintende</t>
  </si>
  <si>
    <t>6542 · Equipment - Instructional Other - Other</t>
  </si>
  <si>
    <t xml:space="preserve">Federal Revenue: </t>
  </si>
  <si>
    <t>School Outfitters</t>
  </si>
  <si>
    <t>ACT</t>
  </si>
  <si>
    <t>Apple Inc.</t>
  </si>
  <si>
    <t>Golterman &amp; Sabo Architectural Products</t>
  </si>
  <si>
    <t>Martin Rosso</t>
  </si>
  <si>
    <t>Budgeted Annual Revenue</t>
  </si>
  <si>
    <t>Budgeted Annual Expenditures</t>
  </si>
  <si>
    <t>MOScholars</t>
  </si>
  <si>
    <t>Get the Lead Out School Drinking Water</t>
  </si>
  <si>
    <t>Amount received by 3.31.25</t>
  </si>
  <si>
    <t>The Opportunity Trust - The Apple Tree PreK</t>
  </si>
  <si>
    <t>The Opportunity Trust - iClimb</t>
  </si>
  <si>
    <t>Accounts Payable</t>
  </si>
  <si>
    <t>Total Accounts Payable</t>
  </si>
  <si>
    <t>6311 · Instructional Services - Other</t>
  </si>
  <si>
    <t>6331 · Cleaning Services - Other</t>
  </si>
  <si>
    <t>6343 · Travel and Accomodation - Staff</t>
  </si>
  <si>
    <t>6343 · Travel and Accomodation - Staff - Other</t>
  </si>
  <si>
    <t>Total 6343 · Travel and Accomodation - Staff</t>
  </si>
  <si>
    <t>6349 Other Transportation Servi</t>
  </si>
  <si>
    <t>2551 Student Transportation</t>
  </si>
  <si>
    <t>Total 6349 Other Transportation Servi</t>
  </si>
  <si>
    <t>1411 Extra.Curric Activities</t>
  </si>
  <si>
    <t>1421 Athletics/Sports Equipment</t>
  </si>
  <si>
    <t>6334 · Rentals-Equipment - Other</t>
  </si>
  <si>
    <t>6362 · Advertising - Other</t>
  </si>
  <si>
    <t>6363 · Printing and Copying - Other</t>
  </si>
  <si>
    <t>Total Lock and Security</t>
  </si>
  <si>
    <t>Outfront Media</t>
  </si>
  <si>
    <t>July Interest Rate 2.10%</t>
  </si>
  <si>
    <t>August Intesers Rate 3.84%</t>
  </si>
  <si>
    <t>September Interest Rate 3.84%</t>
  </si>
  <si>
    <t>October Interest Rate 3.48%</t>
  </si>
  <si>
    <t>November Interest Rate 3.48%</t>
  </si>
  <si>
    <t>December Interest Rate 3.30%</t>
  </si>
  <si>
    <t>January Interest Rate 3.12%</t>
  </si>
  <si>
    <t>February Interest Rate 3.12%</t>
  </si>
  <si>
    <t>March Interest Rate 3.12%</t>
  </si>
  <si>
    <t>The total Current Enrollment in is 1626.</t>
  </si>
  <si>
    <t>24-25 PK-12 Estimated ADA is 1479.</t>
  </si>
  <si>
    <t>Amount received by 4.30.25</t>
  </si>
  <si>
    <t>Evidence-based Reading-State</t>
  </si>
  <si>
    <t>Jul '24 - Apr 25</t>
  </si>
  <si>
    <t>5195 · Prior Year Corrections</t>
  </si>
  <si>
    <t>6312 · Instructional Improvement Serv</t>
  </si>
  <si>
    <t>Total 6312 · Instructional Improvement Serv</t>
  </si>
  <si>
    <t>6317 · Legal Services - Other</t>
  </si>
  <si>
    <t>6336 · Trash Removal - Other</t>
  </si>
  <si>
    <t>6352 · Liability Insurance - Other</t>
  </si>
  <si>
    <t>6370 · Dues and Memberships - Other</t>
  </si>
  <si>
    <t>3611 45100 Homeless Transp.</t>
  </si>
  <si>
    <t>3912 45100 Parental Involvement</t>
  </si>
  <si>
    <t>6451 · Resource Materials - Other</t>
  </si>
  <si>
    <t>6481 · Electric - Other</t>
  </si>
  <si>
    <t>6482 · Gas-Natural - Other</t>
  </si>
  <si>
    <t>6541 · Furniture/Machinery/Fixtures - Other</t>
  </si>
  <si>
    <t>Apr 30, 25</t>
  </si>
  <si>
    <t>2158-00 · Teacher Retirement</t>
  </si>
  <si>
    <t>2161-00 · STL Earnings Tax &amp; Garnishments</t>
  </si>
  <si>
    <t>As of April 30, 2025</t>
  </si>
  <si>
    <t>July 24 -Apr. 25</t>
  </si>
  <si>
    <t>Apr Perc.</t>
  </si>
  <si>
    <t>ISI TEAM CAMPS</t>
  </si>
  <si>
    <t>Curriculum Associates LLC</t>
  </si>
  <si>
    <t>UMSL</t>
  </si>
  <si>
    <t>GSA Financial Dashboard April 2025</t>
  </si>
  <si>
    <t>GSA has $1,421,547 surplus at the end of April 2025.</t>
  </si>
  <si>
    <t>Total cash-in-hand is $ 6,651,640.</t>
  </si>
  <si>
    <t>Unrestricted days cash on hand: 84.79.</t>
  </si>
  <si>
    <t>Long-term/Short-term loan total is $4,014,283.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</si>
</sst>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  <numFmt numFmtId="165" formatCode="#,##0.0#%;\-#,##0.0#%"/>
    <numFmt numFmtId="166" formatCode="0.0%"/>
    <numFmt numFmtId="167" formatCode="mm/dd/yyyy"/>
  </numFmts>
  <fonts count="4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8"/>
      <color theme="0" tint="-4.9989318521683403E-2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3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14">
    <xf numFmtId="0" fontId="0" fillId="0" borderId="0"/>
    <xf numFmtId="0" fontId="3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0" borderId="0"/>
    <xf numFmtId="0" fontId="29" fillId="0" borderId="0"/>
    <xf numFmtId="0" fontId="30" fillId="0" borderId="0"/>
    <xf numFmtId="0" fontId="31" fillId="0" borderId="0"/>
    <xf numFmtId="0" fontId="3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2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0" xfId="0" applyNumberForma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5" fillId="0" borderId="0" xfId="0" applyFont="1"/>
    <xf numFmtId="164" fontId="2" fillId="0" borderId="2" xfId="0" applyNumberFormat="1" applyFont="1" applyBorder="1"/>
    <xf numFmtId="4" fontId="0" fillId="0" borderId="0" xfId="0" applyNumberFormat="1"/>
    <xf numFmtId="10" fontId="5" fillId="0" borderId="0" xfId="2" applyNumberFormat="1" applyFont="1"/>
    <xf numFmtId="44" fontId="1" fillId="0" borderId="3" xfId="3" applyFont="1" applyBorder="1"/>
    <xf numFmtId="44" fontId="1" fillId="0" borderId="4" xfId="3" applyFont="1" applyBorder="1"/>
    <xf numFmtId="10" fontId="5" fillId="0" borderId="4" xfId="2" applyNumberFormat="1" applyFont="1" applyBorder="1"/>
    <xf numFmtId="0" fontId="6" fillId="0" borderId="2" xfId="0" applyFont="1" applyBorder="1"/>
    <xf numFmtId="0" fontId="8" fillId="4" borderId="7" xfId="0" applyFont="1" applyFill="1" applyBorder="1"/>
    <xf numFmtId="0" fontId="12" fillId="2" borderId="1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3" fontId="5" fillId="2" borderId="11" xfId="0" applyNumberFormat="1" applyFont="1" applyFill="1" applyBorder="1" applyAlignment="1">
      <alignment horizontal="center" wrapText="1"/>
    </xf>
    <xf numFmtId="0" fontId="13" fillId="0" borderId="7" xfId="0" applyFont="1" applyBorder="1" applyAlignment="1">
      <alignment horizontal="right"/>
    </xf>
    <xf numFmtId="3" fontId="13" fillId="0" borderId="8" xfId="4" applyNumberFormat="1" applyFont="1" applyBorder="1" applyAlignment="1">
      <alignment horizontal="right"/>
    </xf>
    <xf numFmtId="3" fontId="17" fillId="0" borderId="8" xfId="0" applyNumberFormat="1" applyFont="1" applyBorder="1"/>
    <xf numFmtId="0" fontId="11" fillId="0" borderId="7" xfId="0" applyFont="1" applyBorder="1" applyAlignment="1">
      <alignment horizontal="right"/>
    </xf>
    <xf numFmtId="44" fontId="14" fillId="0" borderId="8" xfId="0" applyNumberFormat="1" applyFont="1" applyBorder="1"/>
    <xf numFmtId="0" fontId="16" fillId="0" borderId="7" xfId="0" applyFont="1" applyBorder="1" applyAlignment="1">
      <alignment horizontal="right"/>
    </xf>
    <xf numFmtId="41" fontId="19" fillId="0" borderId="8" xfId="0" applyNumberFormat="1" applyFont="1" applyBorder="1"/>
    <xf numFmtId="9" fontId="20" fillId="8" borderId="8" xfId="2" applyFont="1" applyFill="1" applyBorder="1"/>
    <xf numFmtId="41" fontId="14" fillId="0" borderId="8" xfId="0" applyNumberFormat="1" applyFont="1" applyBorder="1"/>
    <xf numFmtId="0" fontId="17" fillId="0" borderId="7" xfId="0" applyFont="1" applyBorder="1" applyAlignment="1">
      <alignment horizontal="right"/>
    </xf>
    <xf numFmtId="41" fontId="17" fillId="0" borderId="13" xfId="0" applyNumberFormat="1" applyFont="1" applyBorder="1"/>
    <xf numFmtId="41" fontId="21" fillId="8" borderId="13" xfId="0" applyNumberFormat="1" applyFont="1" applyFill="1" applyBorder="1"/>
    <xf numFmtId="44" fontId="17" fillId="0" borderId="8" xfId="0" applyNumberFormat="1" applyFont="1" applyBorder="1"/>
    <xf numFmtId="41" fontId="14" fillId="0" borderId="13" xfId="0" applyNumberFormat="1" applyFont="1" applyBorder="1"/>
    <xf numFmtId="0" fontId="22" fillId="9" borderId="15" xfId="0" applyFont="1" applyFill="1" applyBorder="1"/>
    <xf numFmtId="41" fontId="23" fillId="9" borderId="17" xfId="0" applyNumberFormat="1" applyFont="1" applyFill="1" applyBorder="1"/>
    <xf numFmtId="41" fontId="23" fillId="8" borderId="17" xfId="0" applyNumberFormat="1" applyFont="1" applyFill="1" applyBorder="1"/>
    <xf numFmtId="0" fontId="14" fillId="0" borderId="7" xfId="0" applyFont="1" applyBorder="1"/>
    <xf numFmtId="0" fontId="14" fillId="0" borderId="8" xfId="0" applyFont="1" applyBorder="1"/>
    <xf numFmtId="0" fontId="14" fillId="8" borderId="8" xfId="0" applyFont="1" applyFill="1" applyBorder="1"/>
    <xf numFmtId="0" fontId="18" fillId="0" borderId="7" xfId="0" applyFont="1" applyBorder="1" applyAlignment="1">
      <alignment horizontal="right"/>
    </xf>
    <xf numFmtId="0" fontId="18" fillId="0" borderId="7" xfId="0" applyFont="1" applyBorder="1"/>
    <xf numFmtId="3" fontId="14" fillId="8" borderId="8" xfId="0" applyNumberFormat="1" applyFont="1" applyFill="1" applyBorder="1"/>
    <xf numFmtId="41" fontId="25" fillId="0" borderId="8" xfId="0" applyNumberFormat="1" applyFont="1" applyBorder="1"/>
    <xf numFmtId="0" fontId="0" fillId="0" borderId="20" xfId="0" applyBorder="1"/>
    <xf numFmtId="0" fontId="14" fillId="0" borderId="21" xfId="0" applyFont="1" applyBorder="1"/>
    <xf numFmtId="0" fontId="14" fillId="8" borderId="22" xfId="0" applyFont="1" applyFill="1" applyBorder="1"/>
    <xf numFmtId="44" fontId="0" fillId="0" borderId="22" xfId="0" applyNumberFormat="1" applyBorder="1"/>
    <xf numFmtId="44" fontId="0" fillId="0" borderId="21" xfId="0" applyNumberFormat="1" applyBorder="1"/>
    <xf numFmtId="44" fontId="0" fillId="0" borderId="23" xfId="0" applyNumberFormat="1" applyBorder="1"/>
    <xf numFmtId="0" fontId="26" fillId="10" borderId="24" xfId="0" applyFont="1" applyFill="1" applyBorder="1" applyAlignment="1">
      <alignment horizontal="right" vertical="center" wrapText="1"/>
    </xf>
    <xf numFmtId="41" fontId="23" fillId="10" borderId="25" xfId="0" applyNumberFormat="1" applyFont="1" applyFill="1" applyBorder="1" applyAlignment="1">
      <alignment vertical="center"/>
    </xf>
    <xf numFmtId="41" fontId="23" fillId="8" borderId="25" xfId="0" applyNumberFormat="1" applyFont="1" applyFill="1" applyBorder="1" applyAlignment="1">
      <alignment vertical="center"/>
    </xf>
    <xf numFmtId="0" fontId="0" fillId="5" borderId="7" xfId="0" applyFill="1" applyBorder="1"/>
    <xf numFmtId="0" fontId="0" fillId="5" borderId="8" xfId="0" applyFill="1" applyBorder="1"/>
    <xf numFmtId="0" fontId="0" fillId="0" borderId="7" xfId="0" applyBorder="1"/>
    <xf numFmtId="0" fontId="0" fillId="0" borderId="9" xfId="0" applyBorder="1"/>
    <xf numFmtId="3" fontId="14" fillId="11" borderId="27" xfId="0" applyNumberFormat="1" applyFont="1" applyFill="1" applyBorder="1"/>
    <xf numFmtId="3" fontId="14" fillId="9" borderId="27" xfId="0" applyNumberFormat="1" applyFont="1" applyFill="1" applyBorder="1"/>
    <xf numFmtId="0" fontId="0" fillId="0" borderId="29" xfId="0" applyBorder="1"/>
    <xf numFmtId="0" fontId="14" fillId="8" borderId="30" xfId="0" applyFont="1" applyFill="1" applyBorder="1"/>
    <xf numFmtId="3" fontId="14" fillId="8" borderId="31" xfId="0" applyNumberFormat="1" applyFont="1" applyFill="1" applyBorder="1"/>
    <xf numFmtId="0" fontId="0" fillId="0" borderId="12" xfId="0" applyBorder="1"/>
    <xf numFmtId="3" fontId="5" fillId="2" borderId="34" xfId="0" applyNumberFormat="1" applyFont="1" applyFill="1" applyBorder="1" applyAlignment="1">
      <alignment horizontal="center" wrapText="1"/>
    </xf>
    <xf numFmtId="3" fontId="17" fillId="0" borderId="33" xfId="0" applyNumberFormat="1" applyFont="1" applyBorder="1"/>
    <xf numFmtId="44" fontId="14" fillId="0" borderId="33" xfId="0" applyNumberFormat="1" applyFont="1" applyBorder="1"/>
    <xf numFmtId="41" fontId="14" fillId="0" borderId="33" xfId="0" applyNumberFormat="1" applyFont="1" applyBorder="1"/>
    <xf numFmtId="41" fontId="23" fillId="9" borderId="35" xfId="0" applyNumberFormat="1" applyFont="1" applyFill="1" applyBorder="1"/>
    <xf numFmtId="41" fontId="25" fillId="0" borderId="33" xfId="0" applyNumberFormat="1" applyFont="1" applyBorder="1"/>
    <xf numFmtId="44" fontId="0" fillId="0" borderId="36" xfId="0" applyNumberFormat="1" applyBorder="1"/>
    <xf numFmtId="41" fontId="23" fillId="10" borderId="37" xfId="0" applyNumberFormat="1" applyFont="1" applyFill="1" applyBorder="1" applyAlignment="1">
      <alignment vertical="center"/>
    </xf>
    <xf numFmtId="0" fontId="0" fillId="5" borderId="33" xfId="0" applyFill="1" applyBorder="1"/>
    <xf numFmtId="0" fontId="0" fillId="0" borderId="39" xfId="0" applyBorder="1"/>
    <xf numFmtId="0" fontId="27" fillId="8" borderId="15" xfId="0" applyFont="1" applyFill="1" applyBorder="1"/>
    <xf numFmtId="0" fontId="14" fillId="8" borderId="40" xfId="0" applyFont="1" applyFill="1" applyBorder="1"/>
    <xf numFmtId="0" fontId="14" fillId="8" borderId="41" xfId="0" applyFont="1" applyFill="1" applyBorder="1"/>
    <xf numFmtId="0" fontId="14" fillId="8" borderId="26" xfId="0" applyFont="1" applyFill="1" applyBorder="1"/>
    <xf numFmtId="0" fontId="27" fillId="8" borderId="42" xfId="0" applyFont="1" applyFill="1" applyBorder="1"/>
    <xf numFmtId="0" fontId="0" fillId="0" borderId="10" xfId="0" applyBorder="1"/>
    <xf numFmtId="0" fontId="0" fillId="8" borderId="2" xfId="0" applyFill="1" applyBorder="1"/>
    <xf numFmtId="0" fontId="0" fillId="13" borderId="2" xfId="0" applyFill="1" applyBorder="1"/>
    <xf numFmtId="10" fontId="0" fillId="12" borderId="2" xfId="2" applyNumberFormat="1" applyFont="1" applyFill="1" applyBorder="1"/>
    <xf numFmtId="0" fontId="5" fillId="0" borderId="2" xfId="0" applyFont="1" applyBorder="1"/>
    <xf numFmtId="0" fontId="0" fillId="0" borderId="2" xfId="0" applyBorder="1"/>
    <xf numFmtId="0" fontId="5" fillId="0" borderId="45" xfId="0" applyFont="1" applyBorder="1"/>
    <xf numFmtId="0" fontId="0" fillId="12" borderId="2" xfId="0" applyFill="1" applyBorder="1"/>
    <xf numFmtId="41" fontId="0" fillId="0" borderId="0" xfId="0" applyNumberFormat="1"/>
    <xf numFmtId="10" fontId="5" fillId="12" borderId="3" xfId="2" applyNumberFormat="1" applyFont="1" applyFill="1" applyBorder="1"/>
    <xf numFmtId="4" fontId="18" fillId="7" borderId="2" xfId="4" applyNumberFormat="1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0" fillId="0" borderId="6" xfId="0" applyBorder="1"/>
    <xf numFmtId="0" fontId="0" fillId="0" borderId="14" xfId="0" applyBorder="1"/>
    <xf numFmtId="4" fontId="5" fillId="0" borderId="43" xfId="0" applyNumberFormat="1" applyFont="1" applyBorder="1"/>
    <xf numFmtId="0" fontId="5" fillId="0" borderId="7" xfId="0" applyFont="1" applyBorder="1"/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10" fontId="5" fillId="0" borderId="46" xfId="2" applyNumberFormat="1" applyFont="1" applyBorder="1" applyAlignment="1">
      <alignment horizontal="center"/>
    </xf>
    <xf numFmtId="0" fontId="18" fillId="11" borderId="26" xfId="0" applyFont="1" applyFill="1" applyBorder="1" applyAlignment="1">
      <alignment horizontal="left"/>
    </xf>
    <xf numFmtId="0" fontId="18" fillId="9" borderId="26" xfId="0" applyFont="1" applyFill="1" applyBorder="1" applyAlignment="1">
      <alignment horizontal="left"/>
    </xf>
    <xf numFmtId="44" fontId="14" fillId="11" borderId="28" xfId="3" applyFont="1" applyFill="1" applyBorder="1" applyAlignment="1">
      <alignment horizontal="right"/>
    </xf>
    <xf numFmtId="44" fontId="14" fillId="9" borderId="28" xfId="3" applyFont="1" applyFill="1" applyBorder="1" applyAlignment="1">
      <alignment horizontal="right"/>
    </xf>
    <xf numFmtId="44" fontId="19" fillId="8" borderId="8" xfId="3" applyFont="1" applyFill="1" applyBorder="1"/>
    <xf numFmtId="3" fontId="14" fillId="8" borderId="48" xfId="0" applyNumberFormat="1" applyFont="1" applyFill="1" applyBorder="1"/>
    <xf numFmtId="0" fontId="9" fillId="4" borderId="0" xfId="0" applyFont="1" applyFill="1"/>
    <xf numFmtId="17" fontId="10" fillId="4" borderId="0" xfId="0" applyNumberFormat="1" applyFont="1" applyFill="1" applyAlignment="1">
      <alignment horizontal="center" wrapText="1"/>
    </xf>
    <xf numFmtId="0" fontId="12" fillId="6" borderId="47" xfId="0" applyFont="1" applyFill="1" applyBorder="1" applyAlignment="1">
      <alignment horizontal="center"/>
    </xf>
    <xf numFmtId="3" fontId="5" fillId="2" borderId="47" xfId="0" applyNumberFormat="1" applyFont="1" applyFill="1" applyBorder="1" applyAlignment="1">
      <alignment horizontal="center" wrapText="1"/>
    </xf>
    <xf numFmtId="3" fontId="17" fillId="0" borderId="0" xfId="0" applyNumberFormat="1" applyFont="1"/>
    <xf numFmtId="44" fontId="14" fillId="0" borderId="0" xfId="0" applyNumberFormat="1" applyFont="1"/>
    <xf numFmtId="0" fontId="0" fillId="5" borderId="0" xfId="0" applyFill="1"/>
    <xf numFmtId="3" fontId="0" fillId="5" borderId="0" xfId="0" applyNumberFormat="1" applyFill="1"/>
    <xf numFmtId="3" fontId="14" fillId="9" borderId="0" xfId="0" applyNumberFormat="1" applyFont="1" applyFill="1"/>
    <xf numFmtId="3" fontId="0" fillId="0" borderId="0" xfId="0" applyNumberFormat="1"/>
    <xf numFmtId="43" fontId="0" fillId="0" borderId="0" xfId="0" applyNumberFormat="1"/>
    <xf numFmtId="0" fontId="0" fillId="0" borderId="47" xfId="0" applyBorder="1"/>
    <xf numFmtId="4" fontId="5" fillId="0" borderId="7" xfId="0" applyNumberFormat="1" applyFont="1" applyBorder="1"/>
    <xf numFmtId="10" fontId="0" fillId="0" borderId="0" xfId="2" applyNumberFormat="1" applyFont="1"/>
    <xf numFmtId="44" fontId="14" fillId="11" borderId="38" xfId="3" applyFont="1" applyFill="1" applyBorder="1"/>
    <xf numFmtId="44" fontId="14" fillId="9" borderId="38" xfId="3" applyFont="1" applyFill="1" applyBorder="1"/>
    <xf numFmtId="44" fontId="0" fillId="0" borderId="0" xfId="3" applyFont="1"/>
    <xf numFmtId="0" fontId="34" fillId="0" borderId="8" xfId="0" applyFont="1" applyBorder="1" applyAlignment="1">
      <alignment horizontal="left"/>
    </xf>
    <xf numFmtId="0" fontId="0" fillId="0" borderId="50" xfId="0" applyBorder="1"/>
    <xf numFmtId="0" fontId="0" fillId="0" borderId="18" xfId="0" applyBorder="1"/>
    <xf numFmtId="44" fontId="0" fillId="0" borderId="49" xfId="3" applyFont="1" applyBorder="1"/>
    <xf numFmtId="0" fontId="0" fillId="0" borderId="8" xfId="0" applyBorder="1"/>
    <xf numFmtId="44" fontId="0" fillId="0" borderId="50" xfId="3" applyFont="1" applyBorder="1"/>
    <xf numFmtId="44" fontId="0" fillId="0" borderId="51" xfId="3" applyFont="1" applyBorder="1"/>
    <xf numFmtId="0" fontId="34" fillId="0" borderId="13" xfId="0" applyFont="1" applyBorder="1" applyAlignment="1">
      <alignment horizontal="left"/>
    </xf>
    <xf numFmtId="0" fontId="0" fillId="0" borderId="51" xfId="0" applyBorder="1"/>
    <xf numFmtId="10" fontId="0" fillId="0" borderId="0" xfId="0" applyNumberFormat="1"/>
    <xf numFmtId="44" fontId="0" fillId="0" borderId="2" xfId="0" applyNumberFormat="1" applyBorder="1"/>
    <xf numFmtId="44" fontId="0" fillId="0" borderId="2" xfId="3" applyFont="1" applyBorder="1"/>
    <xf numFmtId="17" fontId="10" fillId="4" borderId="9" xfId="0" applyNumberFormat="1" applyFont="1" applyFill="1" applyBorder="1" applyAlignment="1">
      <alignment horizontal="center" wrapText="1"/>
    </xf>
    <xf numFmtId="10" fontId="0" fillId="13" borderId="2" xfId="2" applyNumberFormat="1" applyFont="1" applyFill="1" applyBorder="1"/>
    <xf numFmtId="44" fontId="0" fillId="0" borderId="0" xfId="0" applyNumberFormat="1"/>
    <xf numFmtId="44" fontId="1" fillId="0" borderId="54" xfId="3" applyFont="1" applyBorder="1"/>
    <xf numFmtId="10" fontId="5" fillId="12" borderId="54" xfId="2" applyNumberFormat="1" applyFont="1" applyFill="1" applyBorder="1"/>
    <xf numFmtId="0" fontId="0" fillId="0" borderId="55" xfId="0" applyBorder="1"/>
    <xf numFmtId="0" fontId="0" fillId="0" borderId="54" xfId="0" applyBorder="1"/>
    <xf numFmtId="49" fontId="14" fillId="8" borderId="41" xfId="0" applyNumberFormat="1" applyFont="1" applyFill="1" applyBorder="1"/>
    <xf numFmtId="166" fontId="20" fillId="8" borderId="8" xfId="2" applyNumberFormat="1" applyFont="1" applyFill="1" applyBorder="1"/>
    <xf numFmtId="166" fontId="21" fillId="8" borderId="13" xfId="0" applyNumberFormat="1" applyFont="1" applyFill="1" applyBorder="1"/>
    <xf numFmtId="166" fontId="14" fillId="8" borderId="18" xfId="0" applyNumberFormat="1" applyFont="1" applyFill="1" applyBorder="1"/>
    <xf numFmtId="166" fontId="14" fillId="8" borderId="13" xfId="0" applyNumberFormat="1" applyFont="1" applyFill="1" applyBorder="1"/>
    <xf numFmtId="44" fontId="4" fillId="0" borderId="0" xfId="3" applyFont="1"/>
    <xf numFmtId="44" fontId="0" fillId="0" borderId="0" xfId="3" applyFont="1" applyAlignment="1">
      <alignment horizontal="left"/>
    </xf>
    <xf numFmtId="0" fontId="0" fillId="0" borderId="0" xfId="0" applyAlignment="1">
      <alignment horizontal="left"/>
    </xf>
    <xf numFmtId="44" fontId="14" fillId="8" borderId="31" xfId="3" applyFont="1" applyFill="1" applyBorder="1"/>
    <xf numFmtId="44" fontId="5" fillId="0" borderId="2" xfId="3" applyFont="1" applyBorder="1"/>
    <xf numFmtId="44" fontId="4" fillId="0" borderId="2" xfId="3" applyFont="1" applyBorder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5" fillId="0" borderId="2" xfId="0" applyFont="1" applyBorder="1" applyAlignment="1">
      <alignment vertical="top" wrapText="1"/>
    </xf>
    <xf numFmtId="44" fontId="5" fillId="0" borderId="2" xfId="3" applyFont="1" applyBorder="1" applyAlignment="1">
      <alignment vertical="top" wrapText="1"/>
    </xf>
    <xf numFmtId="43" fontId="14" fillId="8" borderId="21" xfId="0" applyNumberFormat="1" applyFont="1" applyFill="1" applyBorder="1"/>
    <xf numFmtId="44" fontId="0" fillId="0" borderId="2" xfId="3" applyFont="1" applyFill="1" applyBorder="1"/>
    <xf numFmtId="44" fontId="4" fillId="0" borderId="2" xfId="3" applyFont="1" applyFill="1" applyBorder="1"/>
    <xf numFmtId="0" fontId="35" fillId="0" borderId="0" xfId="0" applyFont="1"/>
    <xf numFmtId="0" fontId="36" fillId="0" borderId="0" xfId="0" applyFont="1"/>
    <xf numFmtId="49" fontId="36" fillId="0" borderId="0" xfId="0" applyNumberFormat="1" applyFont="1"/>
    <xf numFmtId="0" fontId="35" fillId="0" borderId="0" xfId="0" applyFont="1" applyAlignment="1">
      <alignment horizontal="center"/>
    </xf>
    <xf numFmtId="49" fontId="35" fillId="0" borderId="0" xfId="0" applyNumberFormat="1" applyFont="1" applyAlignment="1">
      <alignment horizontal="center"/>
    </xf>
    <xf numFmtId="164" fontId="37" fillId="0" borderId="0" xfId="0" applyNumberFormat="1" applyFont="1"/>
    <xf numFmtId="49" fontId="37" fillId="0" borderId="0" xfId="0" applyNumberFormat="1" applyFont="1"/>
    <xf numFmtId="10" fontId="24" fillId="8" borderId="17" xfId="0" applyNumberFormat="1" applyFont="1" applyFill="1" applyBorder="1"/>
    <xf numFmtId="49" fontId="36" fillId="0" borderId="56" xfId="0" applyNumberFormat="1" applyFont="1" applyBorder="1" applyAlignment="1">
      <alignment horizontal="center"/>
    </xf>
    <xf numFmtId="167" fontId="36" fillId="0" borderId="0" xfId="0" applyNumberFormat="1" applyFont="1"/>
    <xf numFmtId="164" fontId="36" fillId="0" borderId="0" xfId="0" applyNumberFormat="1" applyFont="1"/>
    <xf numFmtId="167" fontId="37" fillId="0" borderId="0" xfId="0" applyNumberFormat="1" applyFont="1"/>
    <xf numFmtId="49" fontId="37" fillId="0" borderId="0" xfId="0" applyNumberFormat="1" applyFont="1" applyAlignment="1">
      <alignment horizontal="centerContinuous"/>
    </xf>
    <xf numFmtId="164" fontId="37" fillId="0" borderId="57" xfId="0" applyNumberFormat="1" applyFont="1" applyBorder="1"/>
    <xf numFmtId="164" fontId="36" fillId="0" borderId="58" xfId="0" applyNumberFormat="1" applyFont="1" applyBorder="1"/>
    <xf numFmtId="49" fontId="37" fillId="12" borderId="0" xfId="0" applyNumberFormat="1" applyFont="1" applyFill="1"/>
    <xf numFmtId="49" fontId="37" fillId="12" borderId="0" xfId="0" applyNumberFormat="1" applyFont="1" applyFill="1" applyAlignment="1">
      <alignment horizontal="centerContinuous"/>
    </xf>
    <xf numFmtId="164" fontId="37" fillId="12" borderId="0" xfId="0" applyNumberFormat="1" applyFont="1" applyFill="1"/>
    <xf numFmtId="167" fontId="37" fillId="12" borderId="0" xfId="0" applyNumberFormat="1" applyFont="1" applyFill="1"/>
    <xf numFmtId="49" fontId="35" fillId="0" borderId="0" xfId="0" applyNumberFormat="1" applyFont="1"/>
    <xf numFmtId="39" fontId="35" fillId="0" borderId="0" xfId="0" applyNumberFormat="1" applyFont="1"/>
    <xf numFmtId="10" fontId="0" fillId="8" borderId="2" xfId="2" applyNumberFormat="1" applyFont="1" applyFill="1" applyBorder="1"/>
    <xf numFmtId="0" fontId="6" fillId="0" borderId="18" xfId="0" applyFont="1" applyBorder="1"/>
    <xf numFmtId="0" fontId="6" fillId="0" borderId="5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0" xfId="0" applyFont="1"/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7" fillId="3" borderId="5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28" fillId="0" borderId="44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35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49" fontId="36" fillId="0" borderId="0" xfId="0" applyNumberFormat="1" applyFont="1" applyFill="1" applyBorder="1" applyAlignment="1" applyProtection="1"/>
    <xf numFmtId="49" fontId="35" fillId="0" borderId="0" xfId="0" applyNumberFormat="1" applyFont="1" applyFill="1" applyBorder="1" applyAlignment="1" applyProtection="1">
      <alignment horizontal="centerContinuous"/>
    </xf>
    <xf numFmtId="49" fontId="35" fillId="0" borderId="59" xfId="0" applyNumberFormat="1" applyFont="1" applyFill="1" applyBorder="1" applyAlignment="1" applyProtection="1">
      <alignment horizontal="centerContinuous"/>
    </xf>
    <xf numFmtId="0" fontId="35" fillId="0" borderId="0" xfId="0" applyNumberFormat="1" applyFont="1" applyFill="1" applyBorder="1" applyAlignment="1" applyProtection="1">
      <alignment horizontal="center"/>
    </xf>
    <xf numFmtId="49" fontId="36" fillId="0" borderId="0" xfId="0" applyNumberFormat="1" applyFont="1" applyFill="1" applyBorder="1" applyAlignment="1" applyProtection="1">
      <alignment horizontal="center"/>
    </xf>
    <xf numFmtId="49" fontId="36" fillId="0" borderId="60" xfId="0" applyNumberFormat="1" applyFont="1" applyFill="1" applyBorder="1" applyAlignment="1" applyProtection="1">
      <alignment horizontal="center"/>
    </xf>
    <xf numFmtId="49" fontId="35" fillId="0" borderId="0" xfId="0" applyNumberFormat="1" applyFont="1" applyFill="1" applyBorder="1" applyAlignment="1" applyProtection="1">
      <alignment horizontal="center"/>
    </xf>
    <xf numFmtId="164" fontId="37" fillId="0" borderId="0" xfId="0" applyNumberFormat="1" applyFont="1" applyFill="1" applyBorder="1" applyAlignment="1" applyProtection="1"/>
    <xf numFmtId="49" fontId="37" fillId="0" borderId="0" xfId="0" applyNumberFormat="1" applyFont="1" applyFill="1" applyBorder="1" applyAlignment="1" applyProtection="1"/>
    <xf numFmtId="165" fontId="37" fillId="0" borderId="0" xfId="0" applyNumberFormat="1" applyFont="1" applyFill="1" applyBorder="1" applyAlignment="1" applyProtection="1"/>
    <xf numFmtId="164" fontId="37" fillId="0" borderId="61" xfId="0" applyNumberFormat="1" applyFont="1" applyFill="1" applyBorder="1" applyAlignment="1" applyProtection="1"/>
    <xf numFmtId="165" fontId="37" fillId="0" borderId="61" xfId="0" applyNumberFormat="1" applyFont="1" applyFill="1" applyBorder="1" applyAlignment="1" applyProtection="1"/>
    <xf numFmtId="164" fontId="37" fillId="0" borderId="62" xfId="0" applyNumberFormat="1" applyFont="1" applyFill="1" applyBorder="1" applyAlignment="1" applyProtection="1"/>
    <xf numFmtId="165" fontId="37" fillId="0" borderId="62" xfId="0" applyNumberFormat="1" applyFont="1" applyFill="1" applyBorder="1" applyAlignment="1" applyProtection="1"/>
    <xf numFmtId="164" fontId="37" fillId="0" borderId="63" xfId="0" applyNumberFormat="1" applyFont="1" applyFill="1" applyBorder="1" applyAlignment="1" applyProtection="1"/>
    <xf numFmtId="165" fontId="37" fillId="0" borderId="63" xfId="0" applyNumberFormat="1" applyFont="1" applyFill="1" applyBorder="1" applyAlignment="1" applyProtection="1"/>
    <xf numFmtId="164" fontId="36" fillId="0" borderId="64" xfId="0" applyNumberFormat="1" applyFont="1" applyFill="1" applyBorder="1" applyAlignment="1" applyProtection="1"/>
    <xf numFmtId="165" fontId="36" fillId="0" borderId="64" xfId="0" applyNumberFormat="1" applyFont="1" applyFill="1" applyBorder="1" applyAlignment="1" applyProtection="1"/>
    <xf numFmtId="49" fontId="36" fillId="0" borderId="59" xfId="0" applyNumberFormat="1" applyFont="1" applyFill="1" applyBorder="1" applyAlignment="1" applyProtection="1">
      <alignment horizontal="center"/>
    </xf>
  </cellXfs>
  <cellStyles count="14">
    <cellStyle name="Currency" xfId="3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2 2" xfId="10" xr:uid="{00000000-0005-0000-0000-000004000000}"/>
    <cellStyle name="Normal 2 3" xfId="6" xr:uid="{00000000-0005-0000-0000-000005000000}"/>
    <cellStyle name="Normal 2 3 2" xfId="4" xr:uid="{00000000-0005-0000-0000-000006000000}"/>
    <cellStyle name="Normal 2 3 2 2" xfId="9" xr:uid="{00000000-0005-0000-0000-000007000000}"/>
    <cellStyle name="Normal 2 3 3" xfId="11" xr:uid="{00000000-0005-0000-0000-000008000000}"/>
    <cellStyle name="Normal 2 4" xfId="7" xr:uid="{00000000-0005-0000-0000-000009000000}"/>
    <cellStyle name="Normal 2 4 2" xfId="12" xr:uid="{00000000-0005-0000-0000-00000A000000}"/>
    <cellStyle name="Normal 2 5" xfId="8" xr:uid="{00000000-0005-0000-0000-00000B000000}"/>
    <cellStyle name="Normal 2 5 2" xfId="13" xr:uid="{00000000-0005-0000-0000-00000C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Loan Details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94-4D5F-A35C-74D6B751164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94-4D5F-A35C-74D6B751164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94-4D5F-A35C-74D6B751164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94-4D5F-A35C-74D6B751164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94-4D5F-A35C-74D6B751164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048-4523-BD18-28E78FDCE420}"/>
              </c:ext>
            </c:extLst>
          </c:dPt>
          <c:cat>
            <c:strRef>
              <c:f>Dashboard!$G$3:$G$5</c:f>
              <c:strCache>
                <c:ptCount val="3"/>
                <c:pt idx="0">
                  <c:v>5/3 Loan</c:v>
                </c:pt>
                <c:pt idx="1">
                  <c:v>5007 Fyler Loan</c:v>
                </c:pt>
                <c:pt idx="2">
                  <c:v>Concept Schools Loan</c:v>
                </c:pt>
              </c:strCache>
            </c:strRef>
          </c:cat>
          <c:val>
            <c:numRef>
              <c:f>Dashboard!$H$3:$H$5</c:f>
              <c:numCache>
                <c:formatCode>_("$"* #,##0.00_);_("$"* \(#,##0.00\);_("$"* "-"??_);_(@_)</c:formatCode>
                <c:ptCount val="3"/>
                <c:pt idx="0">
                  <c:v>1499988</c:v>
                </c:pt>
                <c:pt idx="1">
                  <c:v>14295.06</c:v>
                </c:pt>
                <c:pt idx="2">
                  <c:v>2500000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2-4D3A-89DA-57FA823F8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</a:t>
            </a:r>
            <a:r>
              <a:rPr lang="en-US" baseline="0"/>
              <a:t> Vs Actual - Revenue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Dashboard!$C$21:$C$22</c:f>
              <c:strCache>
                <c:ptCount val="2"/>
                <c:pt idx="0">
                  <c:v>Budgeted Revenue</c:v>
                </c:pt>
                <c:pt idx="1">
                  <c:v>YTD Revenue</c:v>
                </c:pt>
              </c:strCache>
            </c:strRef>
          </c:cat>
          <c:val>
            <c:numRef>
              <c:f>Dashboard!$D$21:$D$22</c:f>
              <c:numCache>
                <c:formatCode>_("$"* #,##0.00_);_("$"* \(#,##0.00\);_("$"* "-"??_);_(@_)</c:formatCode>
                <c:ptCount val="2"/>
                <c:pt idx="0">
                  <c:v>32340257.100000001</c:v>
                </c:pt>
                <c:pt idx="1">
                  <c:v>27948475.989999998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A-4794-8D36-13A5C6C5F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8064495"/>
        <c:axId val="1628080303"/>
      </c:barChart>
      <c:catAx>
        <c:axId val="1628064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080303"/>
        <c:crosses val="autoZero"/>
        <c:auto val="1"/>
        <c:lblAlgn val="ctr"/>
        <c:lblOffset val="100"/>
        <c:noMultiLvlLbl val="0"/>
      </c:catAx>
      <c:valAx>
        <c:axId val="162808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064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Vs Actual - Expense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Dashboard!$C$25:$C$26</c:f>
              <c:strCache>
                <c:ptCount val="2"/>
                <c:pt idx="0">
                  <c:v>Budgeted Expenditures</c:v>
                </c:pt>
                <c:pt idx="1">
                  <c:v>YTD Expenditures</c:v>
                </c:pt>
              </c:strCache>
            </c:strRef>
          </c:cat>
          <c:val>
            <c:numRef>
              <c:f>Dashboard!$D$25:$D$26</c:f>
              <c:numCache>
                <c:formatCode>_("$"* #,##0.00_);_("$"* \(#,##0.00\);_("$"* "-"??_);_(@_)</c:formatCode>
                <c:ptCount val="2"/>
                <c:pt idx="0">
                  <c:v>30828546.090000004</c:v>
                </c:pt>
                <c:pt idx="1">
                  <c:v>26526929.280000005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6C-426C-8C45-0E7E8AF1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8060751"/>
        <c:axId val="1628061167"/>
      </c:barChart>
      <c:catAx>
        <c:axId val="1628060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061167"/>
        <c:crosses val="autoZero"/>
        <c:auto val="1"/>
        <c:lblAlgn val="ctr"/>
        <c:lblOffset val="100"/>
        <c:noMultiLvlLbl val="0"/>
      </c:catAx>
      <c:valAx>
        <c:axId val="1628061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8060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304129</xdr:colOff>
      <xdr:row>0</xdr:row>
      <xdr:rowOff>127405</xdr:rowOff>
    </xdr:from>
    <xdr:to>
      <xdr:col>8</xdr:col>
      <xdr:colOff>717513</xdr:colOff>
      <xdr:row>15</xdr:row>
      <xdr:rowOff>174302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756B56-1DD2-47FA-9E3A-92B2733AF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17</xdr:row>
      <xdr:rowOff>0</xdr:rowOff>
    </xdr:from>
    <xdr:to>
      <xdr:col>5</xdr:col>
      <xdr:colOff>180975</xdr:colOff>
      <xdr:row>31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0DEE47-CC70-43FC-BDE3-F3F4FDC63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371476</xdr:colOff>
      <xdr:row>16</xdr:row>
      <xdr:rowOff>180975</xdr:rowOff>
    </xdr:from>
    <xdr:to>
      <xdr:col>8</xdr:col>
      <xdr:colOff>752475</xdr:colOff>
      <xdr:row>31</xdr:row>
      <xdr:rowOff>47625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88917B7-D849-4BFD-975A-4A4E2834ED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19636</xdr:colOff>
      <xdr:row>1</xdr:row>
      <xdr:rowOff>19050</xdr:rowOff>
    </xdr:to>
    <xdr:pic>
      <xdr:nvPicPr>
        <xdr:cNvPr id="2" name="FILTER" hidden="1">
          <a:extLst>
            <a:ext uri="{FF2B5EF4-FFF2-40B4-BE49-F238E27FC236}">
              <a16:creationId xmlns:a16="http://schemas.microsoft.com/office/drawing/2014/main" id="{55453DBC-7713-46F3-908D-AC65B7A40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19636</xdr:colOff>
      <xdr:row>1</xdr:row>
      <xdr:rowOff>19050</xdr:rowOff>
    </xdr:to>
    <xdr:pic>
      <xdr:nvPicPr>
        <xdr:cNvPr id="3" name="HEADER" hidden="1">
          <a:extLst>
            <a:ext uri="{FF2B5EF4-FFF2-40B4-BE49-F238E27FC236}">
              <a16:creationId xmlns:a16="http://schemas.microsoft.com/office/drawing/2014/main" id="{48752B3B-1729-4F0F-B01B-FA14B29F1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19636</xdr:colOff>
      <xdr:row>1</xdr:row>
      <xdr:rowOff>19050</xdr:rowOff>
    </xdr:to>
    <xdr:pic>
      <xdr:nvPicPr>
        <xdr:cNvPr id="6" name="FILTER" hidden="1">
          <a:extLst>
            <a:ext uri="{FF2B5EF4-FFF2-40B4-BE49-F238E27FC236}">
              <a16:creationId xmlns:a16="http://schemas.microsoft.com/office/drawing/2014/main" id="{9B50BD94-D415-4FE9-93DE-D72535C8C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19636</xdr:colOff>
      <xdr:row>1</xdr:row>
      <xdr:rowOff>19050</xdr:rowOff>
    </xdr:to>
    <xdr:pic>
      <xdr:nvPicPr>
        <xdr:cNvPr id="7" name="HEADER" hidden="1">
          <a:extLst>
            <a:ext uri="{FF2B5EF4-FFF2-40B4-BE49-F238E27FC236}">
              <a16:creationId xmlns:a16="http://schemas.microsoft.com/office/drawing/2014/main" id="{BDEEB606-EE12-479D-A1E4-5865AB933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19636</xdr:colOff>
      <xdr:row>1</xdr:row>
      <xdr:rowOff>19050</xdr:rowOff>
    </xdr:to>
    <xdr:pic>
      <xdr:nvPicPr>
        <xdr:cNvPr id="12" name="FILTER" hidden="1">
          <a:extLst>
            <a:ext uri="{FF2B5EF4-FFF2-40B4-BE49-F238E27FC236}">
              <a16:creationId xmlns:a16="http://schemas.microsoft.com/office/drawing/2014/main" id="{8E971FA7-15F7-4A8D-B054-972C10303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19636</xdr:colOff>
      <xdr:row>1</xdr:row>
      <xdr:rowOff>19050</xdr:rowOff>
    </xdr:to>
    <xdr:pic>
      <xdr:nvPicPr>
        <xdr:cNvPr id="13" name="HEADER" hidden="1">
          <a:extLst>
            <a:ext uri="{FF2B5EF4-FFF2-40B4-BE49-F238E27FC236}">
              <a16:creationId xmlns:a16="http://schemas.microsoft.com/office/drawing/2014/main" id="{FEFCBBAB-A7CB-4803-80BF-E0998CD25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115372</xdr:colOff>
      <xdr:row>1</xdr:row>
      <xdr:rowOff>55880</xdr:rowOff>
    </xdr:to>
    <xdr:pic>
      <xdr:nvPicPr>
        <xdr:cNvPr id="4" name="FILTER" hidden="1">
          <a:extLst>
            <a:ext uri="{FF2B5EF4-FFF2-40B4-BE49-F238E27FC236}">
              <a16:creationId xmlns:a16="http://schemas.microsoft.com/office/drawing/2014/main" id="{5E6E4A55-22B5-4943-BBA1-DDE2F1CF2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115372</xdr:colOff>
      <xdr:row>1</xdr:row>
      <xdr:rowOff>55880</xdr:rowOff>
    </xdr:to>
    <xdr:pic>
      <xdr:nvPicPr>
        <xdr:cNvPr id="5" name="HEADER" hidden="1">
          <a:extLst>
            <a:ext uri="{FF2B5EF4-FFF2-40B4-BE49-F238E27FC236}">
              <a16:creationId xmlns:a16="http://schemas.microsoft.com/office/drawing/2014/main" id="{FC9E201B-A819-4E4D-AF2D-2A8B92148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15240</xdr:rowOff>
    </xdr:to>
    <xdr:pic>
      <xdr:nvPicPr>
        <xdr:cNvPr id="6" name="FILTER" hidden="1">
          <a:extLst>
            <a:ext uri="{FF2B5EF4-FFF2-40B4-BE49-F238E27FC236}">
              <a16:creationId xmlns:a16="http://schemas.microsoft.com/office/drawing/2014/main" id="{5BA13EAE-2FE3-4BA0-9CE6-DE9897005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15240</xdr:rowOff>
    </xdr:to>
    <xdr:pic>
      <xdr:nvPicPr>
        <xdr:cNvPr id="7" name="HEADER" hidden="1">
          <a:extLst>
            <a:ext uri="{FF2B5EF4-FFF2-40B4-BE49-F238E27FC236}">
              <a16:creationId xmlns:a16="http://schemas.microsoft.com/office/drawing/2014/main" id="{F687E181-5AFA-44EB-AC61-FAC516D3D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15240</xdr:rowOff>
    </xdr:to>
    <xdr:pic>
      <xdr:nvPicPr>
        <xdr:cNvPr id="8" name="FILTER" hidden="1">
          <a:extLst>
            <a:ext uri="{FF2B5EF4-FFF2-40B4-BE49-F238E27FC236}">
              <a16:creationId xmlns:a16="http://schemas.microsoft.com/office/drawing/2014/main" id="{13E4AA2F-C28E-461A-941B-B0BD894A0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15240</xdr:rowOff>
    </xdr:to>
    <xdr:pic>
      <xdr:nvPicPr>
        <xdr:cNvPr id="9" name="HEADER" hidden="1">
          <a:extLst>
            <a:ext uri="{FF2B5EF4-FFF2-40B4-BE49-F238E27FC236}">
              <a16:creationId xmlns:a16="http://schemas.microsoft.com/office/drawing/2014/main" id="{FF262FA6-920D-4AC1-AC8B-F154EC3C7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15240</xdr:rowOff>
    </xdr:to>
    <xdr:pic>
      <xdr:nvPicPr>
        <xdr:cNvPr id="10" name="FILTER" hidden="1">
          <a:extLst>
            <a:ext uri="{FF2B5EF4-FFF2-40B4-BE49-F238E27FC236}">
              <a16:creationId xmlns:a16="http://schemas.microsoft.com/office/drawing/2014/main" id="{ADB1CDA3-AC8D-4577-AC51-D9166E877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15240</xdr:rowOff>
    </xdr:to>
    <xdr:pic>
      <xdr:nvPicPr>
        <xdr:cNvPr id="11" name="HEADER" hidden="1">
          <a:extLst>
            <a:ext uri="{FF2B5EF4-FFF2-40B4-BE49-F238E27FC236}">
              <a16:creationId xmlns:a16="http://schemas.microsoft.com/office/drawing/2014/main" id="{73057770-C47A-4F9A-8690-8F30A490F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1440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690E8-FC1F-4804-BCFE-919A37DF70A8}">
  <sheetPr>
    <pageSetUpPr fitToPage="1"/>
  </sheetPr>
  <dimension ref="B2:K36"/>
  <sheetViews>
    <sheetView tabSelected="1" topLeftCell="A13" zoomScale="180" zoomScaleNormal="180" workbookViewId="0">
      <selection activeCell="C7" sqref="C7"/>
    </sheetView>
  </sheetViews>
  <sheetFormatPr defaultRowHeight="14.4" x14ac:dyDescent="0.3"/>
  <cols>
    <col min="1" max="1" width="4.6640625" customWidth="1"/>
    <col min="2" max="2" width="1.6640625" customWidth="1"/>
    <col min="3" max="3" width="23" customWidth="1"/>
    <col min="4" max="4" width="16" bestFit="1" customWidth="1"/>
    <col min="5" max="5" width="12.5546875" customWidth="1"/>
    <col min="6" max="6" width="6.33203125" customWidth="1"/>
    <col min="7" max="7" width="28.109375" bestFit="1" customWidth="1"/>
    <col min="8" max="8" width="14.33203125" bestFit="1" customWidth="1"/>
    <col min="9" max="9" width="22.109375" bestFit="1" customWidth="1"/>
    <col min="10" max="10" width="15.33203125" bestFit="1" customWidth="1"/>
    <col min="11" max="11" width="14.33203125" bestFit="1" customWidth="1"/>
  </cols>
  <sheetData>
    <row r="2" spans="2:11" x14ac:dyDescent="0.3">
      <c r="B2" s="187" t="s">
        <v>573</v>
      </c>
      <c r="C2" s="188"/>
      <c r="D2" s="188"/>
      <c r="E2" s="189"/>
      <c r="G2" s="190" t="s">
        <v>167</v>
      </c>
      <c r="H2" s="191"/>
      <c r="I2" s="11"/>
    </row>
    <row r="3" spans="2:11" ht="23.4" x14ac:dyDescent="0.45">
      <c r="B3" s="123" t="s">
        <v>168</v>
      </c>
      <c r="C3" t="s">
        <v>574</v>
      </c>
      <c r="E3" s="124"/>
      <c r="G3" s="127" t="s">
        <v>296</v>
      </c>
      <c r="H3" s="128">
        <f>'FS Summary'!C35</f>
        <v>1499988</v>
      </c>
    </row>
    <row r="4" spans="2:11" ht="23.4" x14ac:dyDescent="0.45">
      <c r="B4" s="123" t="s">
        <v>168</v>
      </c>
      <c r="C4" t="s">
        <v>575</v>
      </c>
      <c r="E4" s="124"/>
      <c r="G4" s="125" t="s">
        <v>297</v>
      </c>
      <c r="H4" s="128">
        <f>'FS Summary'!C36</f>
        <v>14295.06</v>
      </c>
    </row>
    <row r="5" spans="2:11" ht="23.4" x14ac:dyDescent="0.45">
      <c r="B5" s="123" t="s">
        <v>168</v>
      </c>
      <c r="C5" t="s">
        <v>576</v>
      </c>
      <c r="E5" s="124"/>
      <c r="G5" s="125" t="s">
        <v>295</v>
      </c>
      <c r="H5" s="128">
        <f>'FS Summary'!C37</f>
        <v>2500000</v>
      </c>
    </row>
    <row r="6" spans="2:11" ht="23.4" x14ac:dyDescent="0.45">
      <c r="B6" s="123" t="s">
        <v>168</v>
      </c>
      <c r="C6" t="s">
        <v>577</v>
      </c>
      <c r="E6" s="124"/>
    </row>
    <row r="7" spans="2:11" ht="23.4" x14ac:dyDescent="0.45">
      <c r="B7" s="123" t="s">
        <v>168</v>
      </c>
      <c r="C7" t="s">
        <v>546</v>
      </c>
      <c r="E7" s="124"/>
    </row>
    <row r="8" spans="2:11" ht="23.4" x14ac:dyDescent="0.45">
      <c r="B8" s="123" t="s">
        <v>168</v>
      </c>
      <c r="C8" t="s">
        <v>547</v>
      </c>
      <c r="E8" s="124"/>
      <c r="I8" s="122"/>
    </row>
    <row r="9" spans="2:11" ht="23.4" x14ac:dyDescent="0.45">
      <c r="B9" s="130" t="s">
        <v>168</v>
      </c>
      <c r="C9" s="94" t="s">
        <v>499</v>
      </c>
      <c r="D9" s="94"/>
      <c r="E9" s="131"/>
      <c r="J9" s="122"/>
      <c r="K9" s="122"/>
    </row>
    <row r="10" spans="2:11" ht="17.100000000000001" customHeight="1" x14ac:dyDescent="0.3">
      <c r="J10" s="122"/>
      <c r="K10" s="122"/>
    </row>
    <row r="11" spans="2:11" ht="17.100000000000001" customHeight="1" x14ac:dyDescent="0.3">
      <c r="J11" s="122"/>
      <c r="K11" s="122"/>
    </row>
    <row r="12" spans="2:11" ht="17.100000000000001" customHeight="1" x14ac:dyDescent="0.3">
      <c r="B12" s="182" t="s">
        <v>513</v>
      </c>
      <c r="C12" s="183"/>
      <c r="D12" s="126">
        <f>('FS Summary'!C11/12)*12</f>
        <v>32340257.100000001</v>
      </c>
      <c r="E12" s="132">
        <f>D12/'FS Summary'!C11</f>
        <v>1</v>
      </c>
      <c r="J12" s="122"/>
      <c r="K12" s="122"/>
    </row>
    <row r="13" spans="2:11" ht="17.100000000000001" customHeight="1" x14ac:dyDescent="0.3">
      <c r="B13" s="184" t="s">
        <v>170</v>
      </c>
      <c r="C13" s="185"/>
      <c r="D13" s="129">
        <f>'FS Summary'!D11</f>
        <v>27948475.989999998</v>
      </c>
      <c r="E13" s="132">
        <f>D13/'FS Summary'!C11</f>
        <v>0.86420079789656334</v>
      </c>
    </row>
    <row r="14" spans="2:11" x14ac:dyDescent="0.3">
      <c r="B14" s="186"/>
      <c r="C14" s="186"/>
      <c r="K14" s="122"/>
    </row>
    <row r="15" spans="2:11" x14ac:dyDescent="0.3">
      <c r="B15" s="182" t="s">
        <v>514</v>
      </c>
      <c r="C15" s="182"/>
      <c r="D15" s="126">
        <f>('FS Summary'!C19/12)*12</f>
        <v>30828546.090000004</v>
      </c>
      <c r="E15" s="132">
        <f>D15/'FS Summary'!C19</f>
        <v>1</v>
      </c>
    </row>
    <row r="16" spans="2:11" x14ac:dyDescent="0.3">
      <c r="B16" s="184" t="s">
        <v>172</v>
      </c>
      <c r="C16" s="184"/>
      <c r="D16" s="129">
        <f>'FS Summary'!D19</f>
        <v>26526929.280000005</v>
      </c>
      <c r="E16" s="132">
        <f>D16/'FS Summary'!C19</f>
        <v>0.86046643920728605</v>
      </c>
    </row>
    <row r="21" spans="3:4" x14ac:dyDescent="0.3">
      <c r="C21" s="86" t="s">
        <v>169</v>
      </c>
      <c r="D21" s="134">
        <f>D12</f>
        <v>32340257.100000001</v>
      </c>
    </row>
    <row r="22" spans="3:4" x14ac:dyDescent="0.3">
      <c r="C22" s="86" t="s">
        <v>170</v>
      </c>
      <c r="D22" s="134">
        <f>D13</f>
        <v>27948475.989999998</v>
      </c>
    </row>
    <row r="25" spans="3:4" x14ac:dyDescent="0.3">
      <c r="C25" s="86" t="s">
        <v>171</v>
      </c>
      <c r="D25" s="133">
        <f>D15</f>
        <v>30828546.090000004</v>
      </c>
    </row>
    <row r="26" spans="3:4" x14ac:dyDescent="0.3">
      <c r="C26" s="86" t="s">
        <v>172</v>
      </c>
      <c r="D26" s="133">
        <f>D16</f>
        <v>26526929.280000005</v>
      </c>
    </row>
    <row r="33" spans="3:3" x14ac:dyDescent="0.3">
      <c r="C33" s="11" t="s">
        <v>173</v>
      </c>
    </row>
    <row r="34" spans="3:3" x14ac:dyDescent="0.3">
      <c r="C34" t="s">
        <v>174</v>
      </c>
    </row>
    <row r="35" spans="3:3" x14ac:dyDescent="0.3">
      <c r="C35" t="s">
        <v>175</v>
      </c>
    </row>
    <row r="36" spans="3:3" x14ac:dyDescent="0.3">
      <c r="C36" t="s">
        <v>176</v>
      </c>
    </row>
  </sheetData>
  <mergeCells count="2">
    <mergeCell ref="B2:E2"/>
    <mergeCell ref="G2:H2"/>
  </mergeCells>
  <pageMargins left="0.7" right="0.7" top="0.75" bottom="0.75" header="0.3" footer="0.3"/>
  <pageSetup scale="84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92E6-5B57-4119-B3FC-AF3ADA32FCC7}">
  <dimension ref="A1:AC37"/>
  <sheetViews>
    <sheetView topLeftCell="A3" workbookViewId="0">
      <selection activeCell="O36" sqref="O36"/>
    </sheetView>
  </sheetViews>
  <sheetFormatPr defaultRowHeight="14.4" x14ac:dyDescent="0.3"/>
  <cols>
    <col min="1" max="6" width="2.33203125" style="160" customWidth="1"/>
    <col min="7" max="7" width="8.88671875" style="160"/>
    <col min="8" max="8" width="3.44140625" style="160" customWidth="1"/>
    <col min="9" max="9" width="8.88671875" style="160"/>
    <col min="10" max="10" width="2.88671875" style="160" customWidth="1"/>
    <col min="11" max="11" width="8.88671875" style="160"/>
    <col min="12" max="12" width="2.44140625" style="160" customWidth="1"/>
    <col min="13" max="13" width="26.21875" style="160" bestFit="1" customWidth="1"/>
    <col min="14" max="14" width="2.6640625" style="160" customWidth="1"/>
    <col min="15" max="15" width="82.21875" style="160" bestFit="1" customWidth="1"/>
    <col min="16" max="16" width="2.44140625" style="160" customWidth="1"/>
    <col min="17" max="17" width="8.88671875" style="160"/>
    <col min="18" max="18" width="3.33203125" style="160" customWidth="1"/>
    <col min="19" max="19" width="4" style="160" customWidth="1"/>
    <col min="20" max="20" width="2.88671875" style="160" customWidth="1"/>
    <col min="21" max="21" width="4.6640625" style="160" customWidth="1"/>
    <col min="22" max="22" width="5" style="160" customWidth="1"/>
    <col min="23" max="23" width="12.109375" style="160" bestFit="1" customWidth="1"/>
    <col min="24" max="26" width="8.88671875" style="160"/>
    <col min="27" max="27" width="13.44140625" style="160" bestFit="1" customWidth="1"/>
    <col min="28" max="16384" width="8.88671875" style="160"/>
  </cols>
  <sheetData>
    <row r="1" spans="1:29" s="163" customFormat="1" ht="15" thickBot="1" x14ac:dyDescent="0.35">
      <c r="A1" s="164"/>
      <c r="B1" s="164"/>
      <c r="C1" s="164"/>
      <c r="D1" s="164"/>
      <c r="E1" s="164"/>
      <c r="F1" s="164"/>
      <c r="G1" s="168" t="s">
        <v>376</v>
      </c>
      <c r="H1" s="164"/>
      <c r="I1" s="168" t="s">
        <v>377</v>
      </c>
      <c r="J1" s="164"/>
      <c r="K1" s="168" t="s">
        <v>378</v>
      </c>
      <c r="L1" s="164"/>
      <c r="M1" s="168" t="s">
        <v>379</v>
      </c>
      <c r="N1" s="164"/>
      <c r="O1" s="168" t="s">
        <v>380</v>
      </c>
      <c r="P1" s="164"/>
      <c r="Q1" s="168" t="s">
        <v>381</v>
      </c>
      <c r="R1" s="164"/>
      <c r="S1" s="168" t="s">
        <v>382</v>
      </c>
      <c r="T1" s="164"/>
      <c r="U1" s="168" t="s">
        <v>383</v>
      </c>
      <c r="V1" s="164"/>
      <c r="W1" s="168" t="s">
        <v>384</v>
      </c>
      <c r="X1" s="164"/>
      <c r="Y1" s="168" t="s">
        <v>385</v>
      </c>
      <c r="Z1" s="164"/>
      <c r="AA1" s="168" t="s">
        <v>386</v>
      </c>
      <c r="AB1" s="164"/>
      <c r="AC1" s="168" t="s">
        <v>387</v>
      </c>
    </row>
    <row r="2" spans="1:29" ht="15" thickTop="1" x14ac:dyDescent="0.3">
      <c r="A2" s="162"/>
      <c r="B2" s="162" t="s">
        <v>74</v>
      </c>
      <c r="C2" s="162"/>
      <c r="D2" s="162"/>
      <c r="E2" s="162"/>
      <c r="F2" s="162"/>
      <c r="G2" s="162"/>
      <c r="H2" s="162"/>
      <c r="I2" s="169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70"/>
      <c r="X2" s="162"/>
      <c r="Y2" s="170"/>
      <c r="Z2" s="162"/>
      <c r="AA2" s="170"/>
      <c r="AB2" s="162"/>
      <c r="AC2" s="170"/>
    </row>
    <row r="3" spans="1:29" x14ac:dyDescent="0.3">
      <c r="A3" s="162"/>
      <c r="B3" s="162"/>
      <c r="C3" s="162" t="s">
        <v>190</v>
      </c>
      <c r="D3" s="162"/>
      <c r="E3" s="162"/>
      <c r="F3" s="162"/>
      <c r="G3" s="162"/>
      <c r="H3" s="162"/>
      <c r="I3" s="169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70"/>
      <c r="X3" s="162"/>
      <c r="Y3" s="170"/>
      <c r="Z3" s="162"/>
      <c r="AA3" s="170"/>
      <c r="AB3" s="162"/>
      <c r="AC3" s="170"/>
    </row>
    <row r="4" spans="1:29" x14ac:dyDescent="0.3">
      <c r="A4" s="162"/>
      <c r="B4" s="162"/>
      <c r="C4" s="162"/>
      <c r="D4" s="162" t="s">
        <v>191</v>
      </c>
      <c r="E4" s="162"/>
      <c r="F4" s="162"/>
      <c r="G4" s="162"/>
      <c r="H4" s="162"/>
      <c r="I4" s="169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70"/>
      <c r="X4" s="162"/>
      <c r="Y4" s="170"/>
      <c r="Z4" s="162"/>
      <c r="AA4" s="170"/>
      <c r="AB4" s="162"/>
      <c r="AC4" s="170"/>
    </row>
    <row r="5" spans="1:29" x14ac:dyDescent="0.3">
      <c r="A5" s="166"/>
      <c r="B5" s="166"/>
      <c r="C5" s="166"/>
      <c r="D5" s="166"/>
      <c r="E5" s="166"/>
      <c r="F5" s="166"/>
      <c r="G5" s="166" t="s">
        <v>388</v>
      </c>
      <c r="H5" s="166"/>
      <c r="I5" s="171">
        <v>45490</v>
      </c>
      <c r="J5" s="166"/>
      <c r="K5" s="166" t="s">
        <v>445</v>
      </c>
      <c r="L5" s="166"/>
      <c r="M5" s="166" t="s">
        <v>341</v>
      </c>
      <c r="N5" s="166"/>
      <c r="O5" s="166" t="s">
        <v>446</v>
      </c>
      <c r="P5" s="166"/>
      <c r="Q5" s="166" t="s">
        <v>438</v>
      </c>
      <c r="R5" s="166"/>
      <c r="S5" s="172"/>
      <c r="T5" s="166"/>
      <c r="U5" s="166" t="s">
        <v>393</v>
      </c>
      <c r="V5" s="166"/>
      <c r="W5" s="165">
        <v>3270</v>
      </c>
      <c r="X5" s="166"/>
      <c r="Y5" s="165"/>
      <c r="Z5" s="166"/>
      <c r="AA5" s="165">
        <v>3270</v>
      </c>
      <c r="AB5" s="166"/>
      <c r="AC5" s="165">
        <v>3270</v>
      </c>
    </row>
    <row r="6" spans="1:29" x14ac:dyDescent="0.3">
      <c r="A6" s="166"/>
      <c r="B6" s="166"/>
      <c r="C6" s="166"/>
      <c r="D6" s="166"/>
      <c r="E6" s="166"/>
      <c r="F6" s="166"/>
      <c r="G6" s="166" t="s">
        <v>447</v>
      </c>
      <c r="H6" s="166"/>
      <c r="I6" s="178">
        <v>45491</v>
      </c>
      <c r="J6" s="175"/>
      <c r="K6" s="175" t="s">
        <v>448</v>
      </c>
      <c r="L6" s="175"/>
      <c r="M6" s="175" t="s">
        <v>420</v>
      </c>
      <c r="N6" s="175"/>
      <c r="O6" s="175" t="s">
        <v>440</v>
      </c>
      <c r="P6" s="175"/>
      <c r="Q6" s="175" t="s">
        <v>392</v>
      </c>
      <c r="R6" s="175"/>
      <c r="S6" s="176"/>
      <c r="T6" s="175"/>
      <c r="U6" s="175" t="s">
        <v>194</v>
      </c>
      <c r="V6" s="175"/>
      <c r="W6" s="177">
        <v>989944.11</v>
      </c>
      <c r="X6" s="166"/>
      <c r="Y6" s="165"/>
      <c r="Z6" s="166"/>
      <c r="AA6" s="165">
        <v>989944.11</v>
      </c>
      <c r="AB6" s="166"/>
      <c r="AC6" s="165">
        <v>993214.11</v>
      </c>
    </row>
    <row r="7" spans="1:29" x14ac:dyDescent="0.3">
      <c r="A7" s="166"/>
      <c r="B7" s="166"/>
      <c r="C7" s="166"/>
      <c r="D7" s="166"/>
      <c r="E7" s="166"/>
      <c r="F7" s="166"/>
      <c r="G7" s="166" t="s">
        <v>388</v>
      </c>
      <c r="H7" s="166"/>
      <c r="I7" s="171">
        <v>45497</v>
      </c>
      <c r="J7" s="166"/>
      <c r="K7" s="166" t="s">
        <v>449</v>
      </c>
      <c r="L7" s="166"/>
      <c r="M7" s="166" t="s">
        <v>369</v>
      </c>
      <c r="N7" s="166"/>
      <c r="O7" s="166" t="s">
        <v>450</v>
      </c>
      <c r="P7" s="166"/>
      <c r="Q7" s="166" t="s">
        <v>438</v>
      </c>
      <c r="R7" s="166"/>
      <c r="S7" s="172"/>
      <c r="T7" s="166"/>
      <c r="U7" s="166" t="s">
        <v>393</v>
      </c>
      <c r="V7" s="166"/>
      <c r="W7" s="165">
        <v>22200</v>
      </c>
      <c r="X7" s="166"/>
      <c r="Y7" s="165"/>
      <c r="Z7" s="166"/>
      <c r="AA7" s="165">
        <v>22200</v>
      </c>
      <c r="AB7" s="166"/>
      <c r="AC7" s="165">
        <v>1015414.11</v>
      </c>
    </row>
    <row r="8" spans="1:29" x14ac:dyDescent="0.3">
      <c r="A8" s="166"/>
      <c r="B8" s="166"/>
      <c r="C8" s="166"/>
      <c r="D8" s="166"/>
      <c r="E8" s="166"/>
      <c r="F8" s="166"/>
      <c r="G8" s="166" t="s">
        <v>388</v>
      </c>
      <c r="H8" s="166"/>
      <c r="I8" s="171">
        <v>45503</v>
      </c>
      <c r="J8" s="166"/>
      <c r="K8" s="166" t="s">
        <v>451</v>
      </c>
      <c r="L8" s="166"/>
      <c r="M8" s="166" t="s">
        <v>436</v>
      </c>
      <c r="N8" s="166"/>
      <c r="O8" s="166" t="s">
        <v>452</v>
      </c>
      <c r="P8" s="166"/>
      <c r="Q8" s="166" t="s">
        <v>438</v>
      </c>
      <c r="R8" s="166"/>
      <c r="S8" s="172"/>
      <c r="T8" s="166"/>
      <c r="U8" s="166" t="s">
        <v>393</v>
      </c>
      <c r="V8" s="166"/>
      <c r="W8" s="165">
        <v>30000</v>
      </c>
      <c r="X8" s="166"/>
      <c r="Y8" s="165"/>
      <c r="Z8" s="166"/>
      <c r="AA8" s="165">
        <v>30000</v>
      </c>
      <c r="AB8" s="166"/>
      <c r="AC8" s="165">
        <v>1045414.11</v>
      </c>
    </row>
    <row r="9" spans="1:29" x14ac:dyDescent="0.3">
      <c r="A9" s="166"/>
      <c r="B9" s="166"/>
      <c r="C9" s="166"/>
      <c r="D9" s="166"/>
      <c r="E9" s="166"/>
      <c r="F9" s="166"/>
      <c r="G9" s="166" t="s">
        <v>388</v>
      </c>
      <c r="H9" s="166"/>
      <c r="I9" s="171">
        <v>45506</v>
      </c>
      <c r="J9" s="166"/>
      <c r="K9" s="166" t="s">
        <v>453</v>
      </c>
      <c r="L9" s="166"/>
      <c r="M9" s="166" t="s">
        <v>454</v>
      </c>
      <c r="N9" s="166"/>
      <c r="O9" s="166" t="s">
        <v>455</v>
      </c>
      <c r="P9" s="166"/>
      <c r="Q9" s="166" t="s">
        <v>438</v>
      </c>
      <c r="R9" s="166"/>
      <c r="S9" s="172"/>
      <c r="T9" s="166"/>
      <c r="U9" s="166" t="s">
        <v>393</v>
      </c>
      <c r="V9" s="166"/>
      <c r="W9" s="165">
        <v>21357.75</v>
      </c>
      <c r="X9" s="166"/>
      <c r="Y9" s="165"/>
      <c r="Z9" s="166"/>
      <c r="AA9" s="165">
        <v>21357.75</v>
      </c>
      <c r="AB9" s="166"/>
      <c r="AC9" s="165">
        <v>1066771.8600000001</v>
      </c>
    </row>
    <row r="10" spans="1:29" x14ac:dyDescent="0.3">
      <c r="A10" s="166"/>
      <c r="B10" s="166"/>
      <c r="C10" s="166"/>
      <c r="D10" s="166"/>
      <c r="E10" s="166"/>
      <c r="F10" s="166"/>
      <c r="G10" s="166" t="s">
        <v>388</v>
      </c>
      <c r="H10" s="166"/>
      <c r="I10" s="171">
        <v>45506</v>
      </c>
      <c r="J10" s="166"/>
      <c r="K10" s="166" t="s">
        <v>456</v>
      </c>
      <c r="L10" s="166"/>
      <c r="M10" s="166" t="s">
        <v>395</v>
      </c>
      <c r="N10" s="166"/>
      <c r="O10" s="166" t="s">
        <v>434</v>
      </c>
      <c r="P10" s="166"/>
      <c r="Q10" s="166" t="s">
        <v>457</v>
      </c>
      <c r="R10" s="166"/>
      <c r="S10" s="172"/>
      <c r="T10" s="166"/>
      <c r="U10" s="166" t="s">
        <v>393</v>
      </c>
      <c r="V10" s="166"/>
      <c r="W10" s="165">
        <v>3000</v>
      </c>
      <c r="X10" s="166"/>
      <c r="Y10" s="165"/>
      <c r="Z10" s="166"/>
      <c r="AA10" s="165">
        <v>3000</v>
      </c>
      <c r="AB10" s="166"/>
      <c r="AC10" s="165">
        <v>1069771.8600000001</v>
      </c>
    </row>
    <row r="11" spans="1:29" x14ac:dyDescent="0.3">
      <c r="A11" s="166"/>
      <c r="B11" s="166"/>
      <c r="C11" s="166"/>
      <c r="D11" s="166"/>
      <c r="E11" s="166"/>
      <c r="F11" s="166"/>
      <c r="G11" s="166" t="s">
        <v>388</v>
      </c>
      <c r="H11" s="166"/>
      <c r="I11" s="171">
        <v>45506</v>
      </c>
      <c r="J11" s="166"/>
      <c r="K11" s="166" t="s">
        <v>458</v>
      </c>
      <c r="L11" s="166"/>
      <c r="M11" s="166" t="s">
        <v>459</v>
      </c>
      <c r="N11" s="166"/>
      <c r="O11" s="166" t="s">
        <v>460</v>
      </c>
      <c r="P11" s="166"/>
      <c r="Q11" s="166" t="s">
        <v>457</v>
      </c>
      <c r="R11" s="166"/>
      <c r="S11" s="172"/>
      <c r="T11" s="166"/>
      <c r="U11" s="166" t="s">
        <v>393</v>
      </c>
      <c r="V11" s="166"/>
      <c r="W11" s="165">
        <v>57756</v>
      </c>
      <c r="X11" s="166"/>
      <c r="Y11" s="165"/>
      <c r="Z11" s="166"/>
      <c r="AA11" s="165">
        <v>57756</v>
      </c>
      <c r="AB11" s="166"/>
      <c r="AC11" s="165">
        <v>1127527.8600000001</v>
      </c>
    </row>
    <row r="12" spans="1:29" x14ac:dyDescent="0.3">
      <c r="A12" s="166"/>
      <c r="B12" s="166"/>
      <c r="C12" s="166"/>
      <c r="D12" s="166"/>
      <c r="E12" s="166"/>
      <c r="F12" s="166"/>
      <c r="G12" s="166" t="s">
        <v>447</v>
      </c>
      <c r="H12" s="166"/>
      <c r="I12" s="171">
        <v>45509</v>
      </c>
      <c r="J12" s="166"/>
      <c r="K12" s="166" t="s">
        <v>461</v>
      </c>
      <c r="L12" s="166"/>
      <c r="M12" s="166" t="s">
        <v>462</v>
      </c>
      <c r="N12" s="166"/>
      <c r="O12" s="166" t="s">
        <v>463</v>
      </c>
      <c r="P12" s="166"/>
      <c r="Q12" s="166" t="s">
        <v>464</v>
      </c>
      <c r="R12" s="166"/>
      <c r="S12" s="172"/>
      <c r="T12" s="166"/>
      <c r="U12" s="166" t="s">
        <v>194</v>
      </c>
      <c r="V12" s="166"/>
      <c r="W12" s="165">
        <v>26325</v>
      </c>
      <c r="X12" s="166"/>
      <c r="Y12" s="165"/>
      <c r="Z12" s="166"/>
      <c r="AA12" s="165">
        <v>26325</v>
      </c>
      <c r="AB12" s="166"/>
      <c r="AC12" s="165">
        <v>1153852.8600000001</v>
      </c>
    </row>
    <row r="13" spans="1:29" x14ac:dyDescent="0.3">
      <c r="A13" s="166"/>
      <c r="B13" s="166"/>
      <c r="C13" s="166"/>
      <c r="D13" s="166"/>
      <c r="E13" s="166"/>
      <c r="F13" s="166"/>
      <c r="G13" s="166" t="s">
        <v>465</v>
      </c>
      <c r="H13" s="166"/>
      <c r="I13" s="171">
        <v>45510</v>
      </c>
      <c r="J13" s="166"/>
      <c r="K13" s="166"/>
      <c r="L13" s="166"/>
      <c r="M13" s="166" t="s">
        <v>462</v>
      </c>
      <c r="N13" s="166"/>
      <c r="O13" s="166" t="s">
        <v>466</v>
      </c>
      <c r="P13" s="166"/>
      <c r="Q13" s="166" t="s">
        <v>467</v>
      </c>
      <c r="R13" s="166"/>
      <c r="S13" s="172"/>
      <c r="T13" s="166"/>
      <c r="U13" s="166" t="s">
        <v>289</v>
      </c>
      <c r="V13" s="166"/>
      <c r="W13" s="165">
        <v>1718.78</v>
      </c>
      <c r="X13" s="166"/>
      <c r="Y13" s="165"/>
      <c r="Z13" s="166"/>
      <c r="AA13" s="165">
        <v>1718.78</v>
      </c>
      <c r="AB13" s="166"/>
      <c r="AC13" s="165">
        <v>1155571.6399999999</v>
      </c>
    </row>
    <row r="14" spans="1:29" x14ac:dyDescent="0.3">
      <c r="A14" s="166"/>
      <c r="B14" s="166"/>
      <c r="C14" s="166"/>
      <c r="D14" s="166"/>
      <c r="E14" s="166"/>
      <c r="F14" s="166"/>
      <c r="G14" s="166" t="s">
        <v>388</v>
      </c>
      <c r="H14" s="166"/>
      <c r="I14" s="171">
        <v>45526</v>
      </c>
      <c r="J14" s="166"/>
      <c r="K14" s="166" t="s">
        <v>468</v>
      </c>
      <c r="L14" s="166"/>
      <c r="M14" s="166" t="s">
        <v>395</v>
      </c>
      <c r="N14" s="166"/>
      <c r="O14" s="166" t="s">
        <v>469</v>
      </c>
      <c r="P14" s="166"/>
      <c r="Q14" s="166" t="s">
        <v>457</v>
      </c>
      <c r="R14" s="166"/>
      <c r="S14" s="172"/>
      <c r="T14" s="166"/>
      <c r="U14" s="166" t="s">
        <v>393</v>
      </c>
      <c r="V14" s="166"/>
      <c r="W14" s="165">
        <v>758</v>
      </c>
      <c r="X14" s="166"/>
      <c r="Y14" s="165"/>
      <c r="Z14" s="166"/>
      <c r="AA14" s="165">
        <v>758</v>
      </c>
      <c r="AB14" s="166"/>
      <c r="AC14" s="165">
        <v>1156329.6399999999</v>
      </c>
    </row>
    <row r="15" spans="1:29" x14ac:dyDescent="0.3">
      <c r="A15" s="166"/>
      <c r="B15" s="166"/>
      <c r="C15" s="166"/>
      <c r="D15" s="166"/>
      <c r="E15" s="166"/>
      <c r="F15" s="166"/>
      <c r="G15" s="166" t="s">
        <v>388</v>
      </c>
      <c r="H15" s="166"/>
      <c r="I15" s="171">
        <v>45527</v>
      </c>
      <c r="J15" s="166"/>
      <c r="K15" s="166" t="s">
        <v>470</v>
      </c>
      <c r="L15" s="166"/>
      <c r="M15" s="166" t="s">
        <v>454</v>
      </c>
      <c r="N15" s="166"/>
      <c r="O15" s="166" t="s">
        <v>455</v>
      </c>
      <c r="P15" s="166"/>
      <c r="Q15" s="166" t="s">
        <v>438</v>
      </c>
      <c r="R15" s="166"/>
      <c r="S15" s="172"/>
      <c r="T15" s="166"/>
      <c r="U15" s="166" t="s">
        <v>393</v>
      </c>
      <c r="V15" s="166"/>
      <c r="W15" s="165">
        <v>21357.75</v>
      </c>
      <c r="X15" s="166"/>
      <c r="Y15" s="165"/>
      <c r="Z15" s="166"/>
      <c r="AA15" s="165">
        <v>21357.75</v>
      </c>
      <c r="AB15" s="166"/>
      <c r="AC15" s="165">
        <v>1177687.3899999999</v>
      </c>
    </row>
    <row r="16" spans="1:29" x14ac:dyDescent="0.3">
      <c r="A16" s="166"/>
      <c r="B16" s="166"/>
      <c r="C16" s="166"/>
      <c r="D16" s="166"/>
      <c r="E16" s="166"/>
      <c r="F16" s="166"/>
      <c r="G16" s="166" t="s">
        <v>388</v>
      </c>
      <c r="H16" s="166"/>
      <c r="I16" s="171">
        <v>45527</v>
      </c>
      <c r="J16" s="166"/>
      <c r="K16" s="166" t="s">
        <v>471</v>
      </c>
      <c r="L16" s="166"/>
      <c r="M16" s="166" t="s">
        <v>341</v>
      </c>
      <c r="N16" s="166"/>
      <c r="O16" s="166" t="s">
        <v>472</v>
      </c>
      <c r="P16" s="166"/>
      <c r="Q16" s="166" t="s">
        <v>438</v>
      </c>
      <c r="R16" s="166"/>
      <c r="S16" s="172"/>
      <c r="T16" s="166"/>
      <c r="U16" s="166" t="s">
        <v>393</v>
      </c>
      <c r="V16" s="166"/>
      <c r="W16" s="165">
        <v>8400</v>
      </c>
      <c r="X16" s="166"/>
      <c r="Y16" s="165"/>
      <c r="Z16" s="166"/>
      <c r="AA16" s="165">
        <v>8400</v>
      </c>
      <c r="AB16" s="166"/>
      <c r="AC16" s="165">
        <v>1186087.3899999999</v>
      </c>
    </row>
    <row r="17" spans="1:29" x14ac:dyDescent="0.3">
      <c r="A17" s="166"/>
      <c r="B17" s="166"/>
      <c r="C17" s="166"/>
      <c r="D17" s="166"/>
      <c r="E17" s="166"/>
      <c r="F17" s="166"/>
      <c r="G17" s="166" t="s">
        <v>388</v>
      </c>
      <c r="H17" s="166"/>
      <c r="I17" s="171">
        <v>45533</v>
      </c>
      <c r="J17" s="166"/>
      <c r="K17" s="166" t="s">
        <v>473</v>
      </c>
      <c r="L17" s="166"/>
      <c r="M17" s="166" t="s">
        <v>340</v>
      </c>
      <c r="N17" s="166"/>
      <c r="O17" s="166" t="s">
        <v>474</v>
      </c>
      <c r="P17" s="166"/>
      <c r="Q17" s="166" t="s">
        <v>464</v>
      </c>
      <c r="R17" s="166"/>
      <c r="S17" s="172"/>
      <c r="T17" s="166"/>
      <c r="U17" s="166" t="s">
        <v>393</v>
      </c>
      <c r="V17" s="166"/>
      <c r="W17" s="165">
        <v>12950</v>
      </c>
      <c r="X17" s="166"/>
      <c r="Y17" s="165"/>
      <c r="Z17" s="166"/>
      <c r="AA17" s="165">
        <v>12950</v>
      </c>
      <c r="AB17" s="166"/>
      <c r="AC17" s="165">
        <v>1199037.3899999999</v>
      </c>
    </row>
    <row r="18" spans="1:29" x14ac:dyDescent="0.3">
      <c r="A18" s="166"/>
      <c r="B18" s="166"/>
      <c r="C18" s="166"/>
      <c r="D18" s="166"/>
      <c r="E18" s="166"/>
      <c r="F18" s="166"/>
      <c r="G18" s="166" t="s">
        <v>388</v>
      </c>
      <c r="H18" s="166"/>
      <c r="I18" s="171">
        <v>45539</v>
      </c>
      <c r="J18" s="166"/>
      <c r="K18" s="166" t="s">
        <v>475</v>
      </c>
      <c r="L18" s="166"/>
      <c r="M18" s="166" t="s">
        <v>436</v>
      </c>
      <c r="N18" s="166"/>
      <c r="O18" s="166" t="s">
        <v>476</v>
      </c>
      <c r="P18" s="166"/>
      <c r="Q18" s="166" t="s">
        <v>438</v>
      </c>
      <c r="R18" s="166"/>
      <c r="S18" s="172"/>
      <c r="T18" s="166"/>
      <c r="U18" s="166" t="s">
        <v>393</v>
      </c>
      <c r="V18" s="166"/>
      <c r="W18" s="165">
        <v>8451</v>
      </c>
      <c r="X18" s="166"/>
      <c r="Y18" s="165"/>
      <c r="Z18" s="166"/>
      <c r="AA18" s="165">
        <v>8451</v>
      </c>
      <c r="AB18" s="166"/>
      <c r="AC18" s="165">
        <v>1207488.3899999999</v>
      </c>
    </row>
    <row r="19" spans="1:29" x14ac:dyDescent="0.3">
      <c r="A19" s="166"/>
      <c r="B19" s="166"/>
      <c r="C19" s="166"/>
      <c r="D19" s="166"/>
      <c r="E19" s="166"/>
      <c r="F19" s="166"/>
      <c r="G19" s="166" t="s">
        <v>447</v>
      </c>
      <c r="H19" s="166"/>
      <c r="I19" s="178">
        <v>45539</v>
      </c>
      <c r="J19" s="175"/>
      <c r="K19" s="175" t="s">
        <v>477</v>
      </c>
      <c r="L19" s="175"/>
      <c r="M19" s="175" t="s">
        <v>420</v>
      </c>
      <c r="N19" s="175"/>
      <c r="O19" s="175" t="s">
        <v>478</v>
      </c>
      <c r="P19" s="175"/>
      <c r="Q19" s="175" t="s">
        <v>392</v>
      </c>
      <c r="R19" s="175"/>
      <c r="S19" s="176"/>
      <c r="T19" s="175"/>
      <c r="U19" s="175" t="s">
        <v>194</v>
      </c>
      <c r="V19" s="175"/>
      <c r="W19" s="177">
        <v>1014068.67</v>
      </c>
      <c r="X19" s="166"/>
      <c r="Y19" s="165"/>
      <c r="Z19" s="166"/>
      <c r="AA19" s="165">
        <v>1014068.67</v>
      </c>
      <c r="AB19" s="166"/>
      <c r="AC19" s="165">
        <v>2221557.06</v>
      </c>
    </row>
    <row r="20" spans="1:29" x14ac:dyDescent="0.3">
      <c r="A20" s="166"/>
      <c r="B20" s="166"/>
      <c r="C20" s="166"/>
      <c r="D20" s="166"/>
      <c r="E20" s="166"/>
      <c r="F20" s="166"/>
      <c r="G20" s="166" t="s">
        <v>388</v>
      </c>
      <c r="H20" s="166"/>
      <c r="I20" s="171">
        <v>45559</v>
      </c>
      <c r="J20" s="166"/>
      <c r="K20" s="166" t="s">
        <v>479</v>
      </c>
      <c r="L20" s="166"/>
      <c r="M20" s="166" t="s">
        <v>395</v>
      </c>
      <c r="N20" s="166"/>
      <c r="O20" s="166" t="s">
        <v>480</v>
      </c>
      <c r="P20" s="166"/>
      <c r="Q20" s="166" t="s">
        <v>457</v>
      </c>
      <c r="R20" s="166"/>
      <c r="S20" s="172"/>
      <c r="T20" s="166"/>
      <c r="U20" s="166" t="s">
        <v>393</v>
      </c>
      <c r="V20" s="166"/>
      <c r="W20" s="165">
        <v>5376.42</v>
      </c>
      <c r="X20" s="166"/>
      <c r="Y20" s="165"/>
      <c r="Z20" s="166"/>
      <c r="AA20" s="165">
        <v>5376.42</v>
      </c>
      <c r="AB20" s="166"/>
      <c r="AC20" s="165">
        <v>2226933.48</v>
      </c>
    </row>
    <row r="21" spans="1:29" x14ac:dyDescent="0.3">
      <c r="A21" s="166"/>
      <c r="B21" s="166"/>
      <c r="C21" s="166"/>
      <c r="D21" s="166"/>
      <c r="E21" s="166"/>
      <c r="F21" s="166"/>
      <c r="G21" s="166" t="s">
        <v>388</v>
      </c>
      <c r="H21" s="166"/>
      <c r="I21" s="171">
        <v>45559</v>
      </c>
      <c r="J21" s="166"/>
      <c r="K21" s="166" t="s">
        <v>481</v>
      </c>
      <c r="L21" s="166"/>
      <c r="M21" s="166" t="s">
        <v>482</v>
      </c>
      <c r="N21" s="166"/>
      <c r="O21" s="166" t="s">
        <v>483</v>
      </c>
      <c r="P21" s="166"/>
      <c r="Q21" s="166" t="s">
        <v>392</v>
      </c>
      <c r="R21" s="166"/>
      <c r="S21" s="172"/>
      <c r="T21" s="166"/>
      <c r="U21" s="166" t="s">
        <v>393</v>
      </c>
      <c r="V21" s="166"/>
      <c r="W21" s="165">
        <v>36230</v>
      </c>
      <c r="X21" s="166"/>
      <c r="Y21" s="165"/>
      <c r="Z21" s="166"/>
      <c r="AA21" s="165">
        <v>36230</v>
      </c>
      <c r="AB21" s="166"/>
      <c r="AC21" s="165">
        <v>2263163.48</v>
      </c>
    </row>
    <row r="22" spans="1:29" x14ac:dyDescent="0.3">
      <c r="A22" s="166"/>
      <c r="B22" s="166"/>
      <c r="C22" s="166"/>
      <c r="D22" s="166"/>
      <c r="E22" s="166"/>
      <c r="F22" s="166"/>
      <c r="G22" s="166" t="s">
        <v>388</v>
      </c>
      <c r="H22" s="166"/>
      <c r="I22" s="171">
        <v>45575</v>
      </c>
      <c r="J22" s="166"/>
      <c r="K22" s="166" t="s">
        <v>484</v>
      </c>
      <c r="L22" s="166"/>
      <c r="M22" s="166" t="s">
        <v>485</v>
      </c>
      <c r="N22" s="166"/>
      <c r="O22" s="166" t="s">
        <v>486</v>
      </c>
      <c r="P22" s="166"/>
      <c r="Q22" s="166" t="s">
        <v>457</v>
      </c>
      <c r="R22" s="166"/>
      <c r="S22" s="172"/>
      <c r="T22" s="166"/>
      <c r="U22" s="166" t="s">
        <v>393</v>
      </c>
      <c r="V22" s="166"/>
      <c r="W22" s="165">
        <v>4000</v>
      </c>
      <c r="X22" s="166"/>
      <c r="Y22" s="165"/>
      <c r="Z22" s="166"/>
      <c r="AA22" s="165">
        <v>4000</v>
      </c>
      <c r="AB22" s="166"/>
      <c r="AC22" s="165">
        <v>2267163.48</v>
      </c>
    </row>
    <row r="23" spans="1:29" x14ac:dyDescent="0.3">
      <c r="A23" s="166"/>
      <c r="B23" s="166"/>
      <c r="C23" s="166"/>
      <c r="D23" s="166"/>
      <c r="E23" s="166"/>
      <c r="F23" s="166"/>
      <c r="G23" s="166" t="s">
        <v>447</v>
      </c>
      <c r="H23" s="166"/>
      <c r="I23" s="178">
        <v>45588</v>
      </c>
      <c r="J23" s="175"/>
      <c r="K23" s="175" t="s">
        <v>487</v>
      </c>
      <c r="L23" s="175"/>
      <c r="M23" s="175" t="s">
        <v>420</v>
      </c>
      <c r="N23" s="175"/>
      <c r="O23" s="175" t="s">
        <v>488</v>
      </c>
      <c r="P23" s="175"/>
      <c r="Q23" s="175" t="s">
        <v>392</v>
      </c>
      <c r="R23" s="175"/>
      <c r="S23" s="176"/>
      <c r="T23" s="175"/>
      <c r="U23" s="175" t="s">
        <v>194</v>
      </c>
      <c r="V23" s="175"/>
      <c r="W23" s="177">
        <v>507554.18</v>
      </c>
      <c r="X23" s="166"/>
      <c r="Y23" s="165"/>
      <c r="Z23" s="166"/>
      <c r="AA23" s="165">
        <v>507554.18</v>
      </c>
      <c r="AB23" s="166"/>
      <c r="AC23" s="165">
        <v>2774717.66</v>
      </c>
    </row>
    <row r="24" spans="1:29" x14ac:dyDescent="0.3">
      <c r="A24" s="166"/>
      <c r="B24" s="166"/>
      <c r="C24" s="166"/>
      <c r="D24" s="166"/>
      <c r="E24" s="166"/>
      <c r="F24" s="166"/>
      <c r="G24" s="166" t="s">
        <v>388</v>
      </c>
      <c r="H24" s="166"/>
      <c r="I24" s="171">
        <v>45596</v>
      </c>
      <c r="J24" s="166"/>
      <c r="K24" s="166" t="s">
        <v>489</v>
      </c>
      <c r="L24" s="166"/>
      <c r="M24" s="166" t="s">
        <v>395</v>
      </c>
      <c r="N24" s="166"/>
      <c r="O24" s="166" t="s">
        <v>490</v>
      </c>
      <c r="P24" s="166"/>
      <c r="Q24" s="166" t="s">
        <v>457</v>
      </c>
      <c r="R24" s="166"/>
      <c r="S24" s="172"/>
      <c r="T24" s="166"/>
      <c r="U24" s="166" t="s">
        <v>393</v>
      </c>
      <c r="V24" s="166"/>
      <c r="W24" s="165">
        <v>152.19</v>
      </c>
      <c r="X24" s="166"/>
      <c r="Y24" s="165"/>
      <c r="Z24" s="166"/>
      <c r="AA24" s="165">
        <v>152.19</v>
      </c>
      <c r="AB24" s="166"/>
      <c r="AC24" s="165">
        <v>2774869.85</v>
      </c>
    </row>
    <row r="25" spans="1:29" x14ac:dyDescent="0.3">
      <c r="A25" s="166"/>
      <c r="B25" s="166"/>
      <c r="C25" s="166"/>
      <c r="D25" s="166"/>
      <c r="E25" s="166"/>
      <c r="F25" s="166"/>
      <c r="G25" s="166" t="s">
        <v>388</v>
      </c>
      <c r="H25" s="166"/>
      <c r="I25" s="171">
        <v>45601</v>
      </c>
      <c r="J25" s="166"/>
      <c r="K25" s="166" t="s">
        <v>491</v>
      </c>
      <c r="L25" s="166"/>
      <c r="M25" s="166" t="s">
        <v>341</v>
      </c>
      <c r="N25" s="166"/>
      <c r="O25" s="166" t="s">
        <v>492</v>
      </c>
      <c r="P25" s="166"/>
      <c r="Q25" s="166" t="s">
        <v>438</v>
      </c>
      <c r="R25" s="166"/>
      <c r="S25" s="172"/>
      <c r="T25" s="166"/>
      <c r="U25" s="166" t="s">
        <v>393</v>
      </c>
      <c r="V25" s="166"/>
      <c r="W25" s="165">
        <v>6319</v>
      </c>
      <c r="X25" s="166"/>
      <c r="Y25" s="165"/>
      <c r="Z25" s="166"/>
      <c r="AA25" s="165">
        <v>6319</v>
      </c>
      <c r="AB25" s="166"/>
      <c r="AC25" s="165">
        <v>2781188.85</v>
      </c>
    </row>
    <row r="26" spans="1:29" x14ac:dyDescent="0.3">
      <c r="A26" s="166"/>
      <c r="B26" s="166"/>
      <c r="C26" s="166"/>
      <c r="D26" s="166"/>
      <c r="E26" s="166"/>
      <c r="F26" s="166"/>
      <c r="G26" s="166" t="s">
        <v>388</v>
      </c>
      <c r="H26" s="166"/>
      <c r="I26" s="171">
        <v>45609</v>
      </c>
      <c r="J26" s="166"/>
      <c r="K26" s="166" t="s">
        <v>493</v>
      </c>
      <c r="L26" s="166"/>
      <c r="M26" s="166" t="s">
        <v>369</v>
      </c>
      <c r="N26" s="166"/>
      <c r="O26" s="166" t="s">
        <v>494</v>
      </c>
      <c r="P26" s="166"/>
      <c r="Q26" s="166" t="s">
        <v>438</v>
      </c>
      <c r="R26" s="166"/>
      <c r="S26" s="172"/>
      <c r="T26" s="166"/>
      <c r="U26" s="166" t="s">
        <v>393</v>
      </c>
      <c r="V26" s="166"/>
      <c r="W26" s="165">
        <v>6375</v>
      </c>
      <c r="X26" s="166"/>
      <c r="Y26" s="165"/>
      <c r="Z26" s="166"/>
      <c r="AA26" s="165">
        <v>6375</v>
      </c>
      <c r="AB26" s="166"/>
      <c r="AC26" s="165">
        <v>2787563.85</v>
      </c>
    </row>
    <row r="27" spans="1:29" x14ac:dyDescent="0.3">
      <c r="A27" s="166"/>
      <c r="B27" s="166"/>
      <c r="C27" s="166"/>
      <c r="D27" s="166"/>
      <c r="E27" s="166"/>
      <c r="F27" s="166"/>
      <c r="G27" s="166" t="s">
        <v>388</v>
      </c>
      <c r="H27" s="166"/>
      <c r="I27" s="171">
        <v>45618</v>
      </c>
      <c r="J27" s="166"/>
      <c r="K27" s="166" t="s">
        <v>495</v>
      </c>
      <c r="L27" s="166"/>
      <c r="M27" s="166" t="s">
        <v>340</v>
      </c>
      <c r="N27" s="166"/>
      <c r="O27" s="166" t="s">
        <v>496</v>
      </c>
      <c r="P27" s="166"/>
      <c r="Q27" s="166" t="s">
        <v>464</v>
      </c>
      <c r="R27" s="166"/>
      <c r="S27" s="172"/>
      <c r="T27" s="166"/>
      <c r="U27" s="166" t="s">
        <v>393</v>
      </c>
      <c r="V27" s="166"/>
      <c r="W27" s="165">
        <v>8000</v>
      </c>
      <c r="X27" s="166"/>
      <c r="Y27" s="165"/>
      <c r="Z27" s="166"/>
      <c r="AA27" s="165">
        <v>8000</v>
      </c>
      <c r="AB27" s="166"/>
      <c r="AC27" s="165">
        <v>2795563.85</v>
      </c>
    </row>
    <row r="28" spans="1:29" ht="15" thickBot="1" x14ac:dyDescent="0.35">
      <c r="A28" s="166"/>
      <c r="B28" s="166"/>
      <c r="C28" s="166"/>
      <c r="D28" s="166"/>
      <c r="E28" s="166"/>
      <c r="F28" s="166"/>
      <c r="G28" s="166" t="s">
        <v>388</v>
      </c>
      <c r="H28" s="166"/>
      <c r="I28" s="171">
        <v>45623</v>
      </c>
      <c r="J28" s="166"/>
      <c r="K28" s="166" t="s">
        <v>497</v>
      </c>
      <c r="L28" s="166"/>
      <c r="M28" s="166" t="s">
        <v>395</v>
      </c>
      <c r="N28" s="166"/>
      <c r="O28" s="166" t="s">
        <v>498</v>
      </c>
      <c r="P28" s="166"/>
      <c r="Q28" s="166" t="s">
        <v>457</v>
      </c>
      <c r="R28" s="166"/>
      <c r="S28" s="172"/>
      <c r="T28" s="166"/>
      <c r="U28" s="166" t="s">
        <v>393</v>
      </c>
      <c r="V28" s="166"/>
      <c r="W28" s="165">
        <v>9728.98</v>
      </c>
      <c r="X28" s="166"/>
      <c r="Y28" s="165"/>
      <c r="Z28" s="166"/>
      <c r="AA28" s="165">
        <v>9728.98</v>
      </c>
      <c r="AB28" s="166"/>
      <c r="AC28" s="165">
        <v>2805292.83</v>
      </c>
    </row>
    <row r="29" spans="1:29" ht="15" thickBot="1" x14ac:dyDescent="0.35">
      <c r="A29" s="166"/>
      <c r="B29" s="166"/>
      <c r="C29" s="166"/>
      <c r="D29" s="166" t="s">
        <v>443</v>
      </c>
      <c r="E29" s="166"/>
      <c r="F29" s="166"/>
      <c r="G29" s="166"/>
      <c r="H29" s="166"/>
      <c r="I29" s="171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73">
        <f>ROUND(SUM(W4:W28),5)</f>
        <v>2805292.83</v>
      </c>
      <c r="X29" s="166"/>
      <c r="Y29" s="173">
        <f>ROUND(SUM(Y4:Y28),5)</f>
        <v>0</v>
      </c>
      <c r="Z29" s="166"/>
      <c r="AA29" s="165"/>
      <c r="AB29" s="166"/>
      <c r="AC29" s="173">
        <f>AC28</f>
        <v>2805292.83</v>
      </c>
    </row>
    <row r="30" spans="1:29" ht="15" thickBot="1" x14ac:dyDescent="0.35">
      <c r="A30" s="166"/>
      <c r="B30" s="166"/>
      <c r="C30" s="166" t="s">
        <v>192</v>
      </c>
      <c r="D30" s="166"/>
      <c r="E30" s="166"/>
      <c r="F30" s="166"/>
      <c r="G30" s="166"/>
      <c r="H30" s="166"/>
      <c r="I30" s="171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73">
        <f>W29</f>
        <v>2805292.83</v>
      </c>
      <c r="X30" s="166"/>
      <c r="Y30" s="173">
        <f>Y29</f>
        <v>0</v>
      </c>
      <c r="Z30" s="166"/>
      <c r="AA30" s="165"/>
      <c r="AB30" s="166"/>
      <c r="AC30" s="173">
        <f>AC29</f>
        <v>2805292.83</v>
      </c>
    </row>
    <row r="31" spans="1:29" ht="15" thickBot="1" x14ac:dyDescent="0.35">
      <c r="A31" s="166"/>
      <c r="B31" s="166" t="s">
        <v>76</v>
      </c>
      <c r="C31" s="166"/>
      <c r="D31" s="166"/>
      <c r="E31" s="166"/>
      <c r="F31" s="166"/>
      <c r="G31" s="166"/>
      <c r="H31" s="166"/>
      <c r="I31" s="171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73">
        <f>W30</f>
        <v>2805292.83</v>
      </c>
      <c r="X31" s="166"/>
      <c r="Y31" s="173">
        <f>Y30</f>
        <v>0</v>
      </c>
      <c r="Z31" s="166"/>
      <c r="AA31" s="165"/>
      <c r="AB31" s="166"/>
      <c r="AC31" s="173">
        <f>AC30</f>
        <v>2805292.83</v>
      </c>
    </row>
    <row r="32" spans="1:29" s="161" customFormat="1" ht="10.8" thickBot="1" x14ac:dyDescent="0.25">
      <c r="A32" s="162" t="s">
        <v>444</v>
      </c>
      <c r="B32" s="162"/>
      <c r="C32" s="162"/>
      <c r="D32" s="162"/>
      <c r="E32" s="162"/>
      <c r="F32" s="162"/>
      <c r="G32" s="162"/>
      <c r="H32" s="162"/>
      <c r="I32" s="169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74">
        <f>W31</f>
        <v>2805292.83</v>
      </c>
      <c r="X32" s="162"/>
      <c r="Y32" s="174">
        <f>Y31</f>
        <v>0</v>
      </c>
      <c r="Z32" s="162"/>
      <c r="AA32" s="170"/>
      <c r="AB32" s="162"/>
      <c r="AC32" s="174">
        <f>AC31</f>
        <v>2805292.83</v>
      </c>
    </row>
    <row r="33" spans="13:23" ht="15" thickTop="1" x14ac:dyDescent="0.3"/>
    <row r="34" spans="13:23" ht="15" thickBot="1" x14ac:dyDescent="0.35"/>
    <row r="35" spans="13:23" x14ac:dyDescent="0.3">
      <c r="M35" s="179" t="str">
        <f>M23</f>
        <v>Bonhomme Cowman Construction</v>
      </c>
      <c r="W35" s="173">
        <f>'FY24 Construction'!W19+'FY24 Construction'!W22+'FY24 Construction'!W23+'FY24 Construction'!W25+'FY24 Construction'!W28+'FY25 Construction'!W6+'FY25 Construction'!W19+'FY25 Construction'!W23</f>
        <v>4660276.12</v>
      </c>
    </row>
    <row r="36" spans="13:23" x14ac:dyDescent="0.3">
      <c r="W36" s="180"/>
    </row>
    <row r="37" spans="13:23" x14ac:dyDescent="0.3">
      <c r="W37" s="180">
        <f>W35-'FY24 Construction'!W19-'FY24 Construction'!W23</f>
        <v>4539006.12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D15E7-3A60-4966-81F8-0F6673BB44DA}">
  <dimension ref="B3:B11"/>
  <sheetViews>
    <sheetView workbookViewId="0">
      <selection activeCell="H19" sqref="H19"/>
    </sheetView>
  </sheetViews>
  <sheetFormatPr defaultRowHeight="14.4" x14ac:dyDescent="0.3"/>
  <cols>
    <col min="1" max="1" width="3.5546875" customWidth="1"/>
    <col min="2" max="2" width="28" bestFit="1" customWidth="1"/>
  </cols>
  <sheetData>
    <row r="3" spans="2:2" x14ac:dyDescent="0.3">
      <c r="B3" t="s">
        <v>537</v>
      </c>
    </row>
    <row r="4" spans="2:2" x14ac:dyDescent="0.3">
      <c r="B4" t="s">
        <v>538</v>
      </c>
    </row>
    <row r="5" spans="2:2" x14ac:dyDescent="0.3">
      <c r="B5" t="s">
        <v>539</v>
      </c>
    </row>
    <row r="6" spans="2:2" x14ac:dyDescent="0.3">
      <c r="B6" t="s">
        <v>540</v>
      </c>
    </row>
    <row r="7" spans="2:2" x14ac:dyDescent="0.3">
      <c r="B7" t="s">
        <v>541</v>
      </c>
    </row>
    <row r="8" spans="2:2" x14ac:dyDescent="0.3">
      <c r="B8" t="s">
        <v>542</v>
      </c>
    </row>
    <row r="9" spans="2:2" x14ac:dyDescent="0.3">
      <c r="B9" t="s">
        <v>543</v>
      </c>
    </row>
    <row r="10" spans="2:2" x14ac:dyDescent="0.3">
      <c r="B10" t="s">
        <v>544</v>
      </c>
    </row>
    <row r="11" spans="2:2" x14ac:dyDescent="0.3">
      <c r="B11" t="s">
        <v>545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0"/>
  <sheetViews>
    <sheetView topLeftCell="A3" zoomScaleNormal="100" workbookViewId="0">
      <selection activeCell="D21" sqref="D21"/>
    </sheetView>
  </sheetViews>
  <sheetFormatPr defaultColWidth="9.109375" defaultRowHeight="14.4" x14ac:dyDescent="0.3"/>
  <cols>
    <col min="1" max="1" width="2.88671875" customWidth="1"/>
    <col min="2" max="2" width="44.109375" customWidth="1"/>
    <col min="3" max="3" width="17.88671875" bestFit="1" customWidth="1"/>
    <col min="4" max="4" width="21.5546875" bestFit="1" customWidth="1"/>
    <col min="5" max="5" width="9.33203125" customWidth="1"/>
    <col min="6" max="6" width="25.109375" hidden="1" customWidth="1"/>
    <col min="7" max="9" width="19.6640625" hidden="1" customWidth="1"/>
    <col min="10" max="11" width="19.6640625" customWidth="1"/>
    <col min="12" max="13" width="19.109375" customWidth="1"/>
    <col min="14" max="17" width="18.77734375" customWidth="1"/>
    <col min="18" max="18" width="15.44140625" customWidth="1"/>
    <col min="19" max="19" width="8.6640625" bestFit="1" customWidth="1"/>
    <col min="21" max="21" width="10.5546875" bestFit="1" customWidth="1"/>
  </cols>
  <sheetData>
    <row r="1" spans="2:19" ht="15" thickBot="1" x14ac:dyDescent="0.35"/>
    <row r="2" spans="2:19" ht="61.8" thickBot="1" x14ac:dyDescent="0.35">
      <c r="B2" s="192" t="s">
        <v>99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4"/>
    </row>
    <row r="3" spans="2:19" ht="36.6" x14ac:dyDescent="0.7">
      <c r="B3" s="19" t="s">
        <v>17</v>
      </c>
      <c r="C3" s="106"/>
      <c r="D3" s="106"/>
      <c r="E3" s="106"/>
      <c r="F3" s="107">
        <v>45474</v>
      </c>
      <c r="G3" s="107">
        <v>45505</v>
      </c>
      <c r="H3" s="107">
        <v>45536</v>
      </c>
      <c r="I3" s="107">
        <v>45566</v>
      </c>
      <c r="J3" s="107">
        <v>45597</v>
      </c>
      <c r="K3" s="107">
        <v>45627</v>
      </c>
      <c r="L3" s="107">
        <v>45658</v>
      </c>
      <c r="M3" s="107">
        <v>45689</v>
      </c>
      <c r="N3" s="107">
        <v>45717</v>
      </c>
      <c r="O3" s="107">
        <v>45748</v>
      </c>
      <c r="P3" s="107">
        <v>45778</v>
      </c>
      <c r="Q3" s="135">
        <v>45809</v>
      </c>
    </row>
    <row r="4" spans="2:19" ht="24" thickBot="1" x14ac:dyDescent="0.5">
      <c r="B4" s="20"/>
      <c r="C4" s="21"/>
      <c r="D4" s="108"/>
      <c r="E4" s="108"/>
      <c r="F4" s="109"/>
      <c r="G4" s="22"/>
      <c r="H4" s="22"/>
      <c r="I4" s="22"/>
      <c r="J4" s="22"/>
      <c r="K4" s="22"/>
      <c r="L4" s="22"/>
      <c r="M4" s="22"/>
      <c r="N4" s="22"/>
      <c r="O4" s="22"/>
      <c r="P4" s="22"/>
      <c r="Q4" s="66"/>
    </row>
    <row r="5" spans="2:19" ht="18" x14ac:dyDescent="0.35">
      <c r="B5" s="23" t="s">
        <v>94</v>
      </c>
      <c r="C5" s="24">
        <f>423+455+365+383</f>
        <v>1626</v>
      </c>
      <c r="D5" s="110"/>
      <c r="E5" s="110"/>
      <c r="F5" s="110"/>
      <c r="G5" s="25"/>
      <c r="H5" s="25"/>
      <c r="I5" s="25"/>
      <c r="J5" s="25"/>
      <c r="K5" s="25"/>
      <c r="L5" s="25"/>
      <c r="M5" s="25"/>
      <c r="N5" s="25"/>
      <c r="O5" s="25"/>
      <c r="P5" s="25"/>
      <c r="Q5" s="67"/>
      <c r="S5" s="119"/>
    </row>
    <row r="6" spans="2:19" ht="18" x14ac:dyDescent="0.35">
      <c r="B6" s="26"/>
      <c r="C6" s="91" t="s">
        <v>336</v>
      </c>
      <c r="D6" s="92" t="s">
        <v>18</v>
      </c>
      <c r="E6" s="92"/>
      <c r="F6" s="111"/>
      <c r="G6" s="27"/>
      <c r="H6" s="27"/>
      <c r="I6" s="27"/>
      <c r="J6" s="27"/>
      <c r="K6" s="27"/>
      <c r="L6" s="27"/>
      <c r="M6" s="27"/>
      <c r="N6" s="27"/>
      <c r="O6" s="27"/>
      <c r="P6" s="27"/>
      <c r="Q6" s="68"/>
    </row>
    <row r="7" spans="2:19" ht="18" x14ac:dyDescent="0.35">
      <c r="B7" s="28" t="s">
        <v>19</v>
      </c>
      <c r="C7" s="29">
        <v>3428987.65</v>
      </c>
      <c r="D7" s="104">
        <f>SUM(F7:Q7)</f>
        <v>4376789.93</v>
      </c>
      <c r="E7" s="143">
        <f>D7/C7</f>
        <v>1.2764087762170855</v>
      </c>
      <c r="F7" s="31">
        <v>277543.11</v>
      </c>
      <c r="G7" s="31">
        <f>595598.71-F7</f>
        <v>318055.59999999998</v>
      </c>
      <c r="H7" s="31">
        <f>807665.46-595598.71</f>
        <v>212066.75</v>
      </c>
      <c r="I7" s="31">
        <f>1175979.16-807665.46</f>
        <v>368313.69999999995</v>
      </c>
      <c r="J7" s="31">
        <f>1489880.02-1175979.16</f>
        <v>313900.8600000001</v>
      </c>
      <c r="K7" s="31">
        <f>1704796.59-1489880.02</f>
        <v>214916.57000000007</v>
      </c>
      <c r="L7" s="31">
        <f>1919420.96-1704796.59</f>
        <v>214624.36999999988</v>
      </c>
      <c r="M7" s="31">
        <f>2173033.22-1919420.96</f>
        <v>253612.26000000024</v>
      </c>
      <c r="N7" s="31">
        <f>2547454.32-2173033.22</f>
        <v>374421.09999999963</v>
      </c>
      <c r="O7" s="31">
        <f>4376789.93-2547454.32</f>
        <v>1829335.6099999999</v>
      </c>
      <c r="P7" s="31"/>
      <c r="Q7" s="69"/>
    </row>
    <row r="8" spans="2:19" ht="18" x14ac:dyDescent="0.35">
      <c r="B8" s="28" t="s">
        <v>20</v>
      </c>
      <c r="C8" s="29">
        <v>25604791.920000002</v>
      </c>
      <c r="D8" s="104">
        <f t="shared" ref="D8" si="0">SUM(F8:Q8)</f>
        <v>21186283.039999999</v>
      </c>
      <c r="E8" s="143">
        <f>D8/C8</f>
        <v>0.82743429847798577</v>
      </c>
      <c r="F8" s="31">
        <v>1952130.08</v>
      </c>
      <c r="G8" s="31">
        <f>3944366.84-F8</f>
        <v>1992236.7599999998</v>
      </c>
      <c r="H8" s="31">
        <f>5795232-3944366.84</f>
        <v>1850865.1600000001</v>
      </c>
      <c r="I8" s="31">
        <f>7696077.45-5795232</f>
        <v>1900845.4500000002</v>
      </c>
      <c r="J8" s="31">
        <f>9735044.31-7696077.45</f>
        <v>2038966.8600000003</v>
      </c>
      <c r="K8" s="31">
        <f>11996735.42-9735044.31</f>
        <v>2261691.1099999994</v>
      </c>
      <c r="L8" s="31">
        <f>14237057.59-11996735.42</f>
        <v>2240322.17</v>
      </c>
      <c r="M8" s="31">
        <f>16405415.92-14237057.59</f>
        <v>2168358.33</v>
      </c>
      <c r="N8" s="31">
        <f>18909839.52-16405415.92</f>
        <v>2504423.5999999996</v>
      </c>
      <c r="O8" s="31">
        <f>21186283.04-18909839.52</f>
        <v>2276443.5199999996</v>
      </c>
      <c r="P8" s="31"/>
      <c r="Q8" s="69"/>
    </row>
    <row r="9" spans="2:19" ht="18" x14ac:dyDescent="0.35">
      <c r="B9" s="28" t="s">
        <v>21</v>
      </c>
      <c r="C9" s="29">
        <v>3306477.53</v>
      </c>
      <c r="D9" s="104">
        <f>SUM(F9:Q9)</f>
        <v>2385403.02</v>
      </c>
      <c r="E9" s="143">
        <f>D9/C9</f>
        <v>0.72143330730573574</v>
      </c>
      <c r="F9" s="31">
        <v>42108.87</v>
      </c>
      <c r="G9" s="31">
        <f>350762.87-F9</f>
        <v>308654</v>
      </c>
      <c r="H9" s="31">
        <f>365982.84-350762.87</f>
        <v>15219.97000000003</v>
      </c>
      <c r="I9" s="31">
        <f>1122808.43-365982.84</f>
        <v>756825.58999999985</v>
      </c>
      <c r="J9" s="31">
        <f>1134449.89-1122808.43</f>
        <v>11641.459999999963</v>
      </c>
      <c r="K9" s="31">
        <f>1782485.7-1134449.89</f>
        <v>648035.81000000006</v>
      </c>
      <c r="L9" s="31">
        <f>2106085.82-1782485.7</f>
        <v>323600.11999999988</v>
      </c>
      <c r="M9" s="31">
        <f>2193024.38-2106085.82</f>
        <v>86938.560000000056</v>
      </c>
      <c r="N9" s="31">
        <f>2343635.19-2193024.38</f>
        <v>150610.81000000006</v>
      </c>
      <c r="O9" s="31">
        <f>2385403.02-2343635.19</f>
        <v>41767.830000000075</v>
      </c>
      <c r="P9" s="31"/>
      <c r="Q9" s="69"/>
    </row>
    <row r="10" spans="2:19" ht="18" x14ac:dyDescent="0.35">
      <c r="B10" s="32"/>
      <c r="C10" s="33"/>
      <c r="D10" s="34"/>
      <c r="E10" s="144"/>
      <c r="F10" s="31"/>
      <c r="G10" s="31"/>
      <c r="H10" s="31"/>
      <c r="I10" s="31"/>
      <c r="J10" s="31"/>
      <c r="K10" s="35"/>
      <c r="L10" s="31"/>
      <c r="M10" s="31"/>
      <c r="N10" s="36"/>
      <c r="O10" s="31"/>
      <c r="P10" s="31"/>
      <c r="Q10" s="69"/>
    </row>
    <row r="11" spans="2:19" ht="23.4" x14ac:dyDescent="0.45">
      <c r="B11" s="37" t="s">
        <v>22</v>
      </c>
      <c r="C11" s="38">
        <f>SUM(C7:C10)</f>
        <v>32340257.100000001</v>
      </c>
      <c r="D11" s="39">
        <f>SUM(D7:D10)</f>
        <v>27948475.989999998</v>
      </c>
      <c r="E11" s="167">
        <f>D11/C11</f>
        <v>0.86420079789656334</v>
      </c>
      <c r="F11" s="38">
        <f t="shared" ref="F11:Q11" si="1">SUM(F7:F10)</f>
        <v>2271782.06</v>
      </c>
      <c r="G11" s="38">
        <f t="shared" si="1"/>
        <v>2618946.36</v>
      </c>
      <c r="H11" s="38">
        <f t="shared" si="1"/>
        <v>2078151.8800000001</v>
      </c>
      <c r="I11" s="38">
        <f t="shared" si="1"/>
        <v>3025984.74</v>
      </c>
      <c r="J11" s="38">
        <f t="shared" si="1"/>
        <v>2364509.1800000006</v>
      </c>
      <c r="K11" s="38">
        <f t="shared" si="1"/>
        <v>3124643.4899999998</v>
      </c>
      <c r="L11" s="38">
        <f t="shared" si="1"/>
        <v>2778546.66</v>
      </c>
      <c r="M11" s="38">
        <f t="shared" si="1"/>
        <v>2508909.1500000004</v>
      </c>
      <c r="N11" s="38">
        <f t="shared" si="1"/>
        <v>3029455.5099999993</v>
      </c>
      <c r="O11" s="38">
        <f t="shared" si="1"/>
        <v>4147546.9599999995</v>
      </c>
      <c r="P11" s="38">
        <f t="shared" si="1"/>
        <v>0</v>
      </c>
      <c r="Q11" s="70">
        <f t="shared" si="1"/>
        <v>0</v>
      </c>
      <c r="R11" s="89"/>
    </row>
    <row r="12" spans="2:19" ht="18" x14ac:dyDescent="0.35">
      <c r="B12" s="40"/>
      <c r="C12" s="41"/>
      <c r="D12" s="42"/>
      <c r="E12" s="145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69"/>
      <c r="S12" s="119"/>
    </row>
    <row r="13" spans="2:19" ht="18" x14ac:dyDescent="0.35">
      <c r="B13" s="28" t="s">
        <v>23</v>
      </c>
      <c r="C13" s="29">
        <v>14037333.880000001</v>
      </c>
      <c r="D13" s="104">
        <f t="shared" ref="D13:D16" si="2">SUM(F13:Q13)</f>
        <v>11874423.07</v>
      </c>
      <c r="E13" s="143">
        <f t="shared" ref="E13:E19" si="3">D13/C13</f>
        <v>0.84591726402677825</v>
      </c>
      <c r="F13" s="31">
        <v>939080.96</v>
      </c>
      <c r="G13" s="31">
        <f>2020300.26-F13</f>
        <v>1081219.3</v>
      </c>
      <c r="H13" s="31">
        <f>3308762.19-2020300.26</f>
        <v>1288461.93</v>
      </c>
      <c r="I13" s="31">
        <f>4428194.55-3308762.19</f>
        <v>1119432.3599999999</v>
      </c>
      <c r="J13" s="31">
        <f>5720238.32-4428194.55</f>
        <v>1292043.7700000005</v>
      </c>
      <c r="K13" s="31">
        <f>7095950.3-5720238.32</f>
        <v>1375711.9799999995</v>
      </c>
      <c r="L13" s="31">
        <f>8162434.44-7095950.3</f>
        <v>1066484.1400000006</v>
      </c>
      <c r="M13" s="31">
        <f>9496897.94-8162434.44</f>
        <v>1334463.4999999991</v>
      </c>
      <c r="N13" s="31">
        <f>10595655.09-9496897.94</f>
        <v>1098757.1500000004</v>
      </c>
      <c r="O13" s="31">
        <f>11874423.07-10595655.09</f>
        <v>1278767.9800000004</v>
      </c>
      <c r="P13" s="31"/>
      <c r="Q13" s="69"/>
      <c r="S13" s="119"/>
    </row>
    <row r="14" spans="2:19" ht="18" x14ac:dyDescent="0.35">
      <c r="B14" s="28" t="s">
        <v>24</v>
      </c>
      <c r="C14" s="29">
        <v>4632320.18</v>
      </c>
      <c r="D14" s="104">
        <f t="shared" si="2"/>
        <v>3962939.87</v>
      </c>
      <c r="E14" s="143">
        <f t="shared" si="3"/>
        <v>0.855497831758253</v>
      </c>
      <c r="F14" s="31">
        <v>350221.27</v>
      </c>
      <c r="G14" s="31">
        <f>705164.06-F14</f>
        <v>354942.79000000004</v>
      </c>
      <c r="H14" s="31">
        <f>1115044.56-705164.06</f>
        <v>409880.5</v>
      </c>
      <c r="I14" s="31">
        <f>1518879.52-1115044.56</f>
        <v>403834.95999999996</v>
      </c>
      <c r="J14" s="31">
        <f>1926864.59-1518879.52</f>
        <v>407985.07000000007</v>
      </c>
      <c r="K14" s="31">
        <f>2332085.39-1926864.59</f>
        <v>405220.80000000005</v>
      </c>
      <c r="L14" s="31">
        <f>2774353.15-2332085.39</f>
        <v>442267.75999999978</v>
      </c>
      <c r="M14" s="31">
        <f>3180826.96-2774353.15</f>
        <v>406473.81000000006</v>
      </c>
      <c r="N14" s="31">
        <f>3569904.26-3180826.96</f>
        <v>389077.29999999981</v>
      </c>
      <c r="O14" s="31">
        <f>3962939.87-3569904.26</f>
        <v>393035.61000000034</v>
      </c>
      <c r="P14" s="31"/>
      <c r="Q14" s="69"/>
      <c r="S14" s="119"/>
    </row>
    <row r="15" spans="2:19" ht="18" x14ac:dyDescent="0.35">
      <c r="B15" s="43" t="s">
        <v>25</v>
      </c>
      <c r="C15" s="29">
        <v>5872511.7300000004</v>
      </c>
      <c r="D15" s="104">
        <f t="shared" si="2"/>
        <v>5203151.51</v>
      </c>
      <c r="E15" s="143">
        <f t="shared" si="3"/>
        <v>0.88601807015888234</v>
      </c>
      <c r="F15" s="31">
        <v>451650.86</v>
      </c>
      <c r="G15" s="31">
        <f>1345408.64-F15</f>
        <v>893757.77999999991</v>
      </c>
      <c r="H15" s="31">
        <f>1867466.14-1345408.64</f>
        <v>522057.5</v>
      </c>
      <c r="I15" s="31">
        <f>1977076.23-1867466.14</f>
        <v>109610.09000000008</v>
      </c>
      <c r="J15" s="31">
        <f>2447468.51-1977076.23</f>
        <v>470392.2799999998</v>
      </c>
      <c r="K15" s="31">
        <f>2865099.67-2447468.51</f>
        <v>417631.16000000015</v>
      </c>
      <c r="L15" s="31">
        <f>3372939.11-2865099.67</f>
        <v>507839.43999999994</v>
      </c>
      <c r="M15" s="31">
        <f>4056298.78-3372939.11</f>
        <v>683359.66999999993</v>
      </c>
      <c r="N15" s="31">
        <f>4563613.51-4056298.78</f>
        <v>507314.73</v>
      </c>
      <c r="O15" s="31">
        <f>5203151.51-4563613.51</f>
        <v>639538</v>
      </c>
      <c r="P15" s="31"/>
      <c r="Q15" s="69"/>
      <c r="S15" s="119"/>
    </row>
    <row r="16" spans="2:19" ht="18" x14ac:dyDescent="0.35">
      <c r="B16" s="43" t="s">
        <v>26</v>
      </c>
      <c r="C16" s="29">
        <v>2484380.2999999998</v>
      </c>
      <c r="D16" s="104">
        <f t="shared" si="2"/>
        <v>1930654.55</v>
      </c>
      <c r="E16" s="143">
        <f t="shared" si="3"/>
        <v>0.77711715472868637</v>
      </c>
      <c r="F16" s="31">
        <v>270324.57</v>
      </c>
      <c r="G16" s="31">
        <f>458297.81-F16</f>
        <v>187973.24</v>
      </c>
      <c r="H16" s="31">
        <f>673165.22-458297.81</f>
        <v>214867.40999999997</v>
      </c>
      <c r="I16" s="31">
        <f>1153182.09-673165.22</f>
        <v>480016.87000000011</v>
      </c>
      <c r="J16" s="31">
        <f>1433120.45-1153182.09</f>
        <v>279938.35999999987</v>
      </c>
      <c r="K16" s="31">
        <f>1603599.04-1433120.45</f>
        <v>170478.59000000008</v>
      </c>
      <c r="L16" s="31">
        <f>1693266.89-1603599.04</f>
        <v>89667.84999999986</v>
      </c>
      <c r="M16" s="31">
        <f>1597165.65-1693266.89</f>
        <v>-96101.239999999991</v>
      </c>
      <c r="N16" s="31">
        <f>1784457.71-1597165.65</f>
        <v>187292.06000000006</v>
      </c>
      <c r="O16" s="31">
        <f>1930654.55-1784457.71</f>
        <v>146196.84000000008</v>
      </c>
      <c r="P16" s="31"/>
      <c r="Q16" s="69"/>
      <c r="S16" s="119"/>
    </row>
    <row r="17" spans="2:19" ht="18" x14ac:dyDescent="0.35">
      <c r="B17" s="43" t="s">
        <v>27</v>
      </c>
      <c r="C17" s="29">
        <v>3802000</v>
      </c>
      <c r="D17" s="104">
        <f>SUM(F17:Q17)</f>
        <v>3555760.28</v>
      </c>
      <c r="E17" s="143">
        <f t="shared" si="3"/>
        <v>0.93523416096791157</v>
      </c>
      <c r="F17" s="31">
        <f>2047359.86</f>
        <v>2047359.86</v>
      </c>
      <c r="G17" s="31">
        <f>2422540.91-F17</f>
        <v>375181.05000000005</v>
      </c>
      <c r="H17" s="31">
        <f>3516898.58-2422540.91</f>
        <v>1094357.67</v>
      </c>
      <c r="I17" s="31">
        <f>3353440.85-3516898.58</f>
        <v>-163457.72999999998</v>
      </c>
      <c r="J17" s="31">
        <f>3471268.45-3353440.85</f>
        <v>117827.60000000009</v>
      </c>
      <c r="K17" s="31">
        <f>3491251.81-3471268.45</f>
        <v>19983.35999999987</v>
      </c>
      <c r="L17" s="31">
        <f>3562409.01-3491251.81</f>
        <v>71157.199999999721</v>
      </c>
      <c r="M17" s="31">
        <f>3607226.94-3562409.01</f>
        <v>44817.930000000168</v>
      </c>
      <c r="N17" s="31">
        <f>3625061.27-3607226.94</f>
        <v>17834.330000000075</v>
      </c>
      <c r="O17" s="31">
        <f>3555760.28-3625061.27</f>
        <v>-69300.990000000224</v>
      </c>
      <c r="P17" s="31"/>
      <c r="Q17" s="69"/>
      <c r="S17" s="119"/>
    </row>
    <row r="18" spans="2:19" ht="18" x14ac:dyDescent="0.35">
      <c r="B18" s="44"/>
      <c r="C18" s="31"/>
      <c r="D18" s="45"/>
      <c r="E18" s="146"/>
      <c r="F18" s="31"/>
      <c r="G18" s="31"/>
      <c r="H18" s="31"/>
      <c r="I18" s="46"/>
      <c r="J18" s="46"/>
      <c r="K18" s="46"/>
      <c r="L18" s="46"/>
      <c r="M18" s="46"/>
      <c r="N18" s="46"/>
      <c r="O18" s="46"/>
      <c r="P18" s="46"/>
      <c r="Q18" s="71"/>
      <c r="S18" s="119"/>
    </row>
    <row r="19" spans="2:19" ht="23.4" x14ac:dyDescent="0.45">
      <c r="B19" s="37" t="s">
        <v>28</v>
      </c>
      <c r="C19" s="38">
        <f>SUM(C13:C18)</f>
        <v>30828546.090000004</v>
      </c>
      <c r="D19" s="39">
        <f>SUM(D13:D18)</f>
        <v>26526929.280000005</v>
      </c>
      <c r="E19" s="167">
        <f t="shared" si="3"/>
        <v>0.86046643920728605</v>
      </c>
      <c r="F19" s="38">
        <f t="shared" ref="F19:Q19" si="4">SUM(F13:F18)</f>
        <v>4058637.52</v>
      </c>
      <c r="G19" s="38">
        <f t="shared" si="4"/>
        <v>2893074.16</v>
      </c>
      <c r="H19" s="38">
        <f t="shared" si="4"/>
        <v>3529625.01</v>
      </c>
      <c r="I19" s="38">
        <f t="shared" si="4"/>
        <v>1949436.5500000003</v>
      </c>
      <c r="J19" s="38">
        <f t="shared" si="4"/>
        <v>2568187.08</v>
      </c>
      <c r="K19" s="38">
        <f t="shared" si="4"/>
        <v>2389025.8899999992</v>
      </c>
      <c r="L19" s="38">
        <f t="shared" si="4"/>
        <v>2177416.39</v>
      </c>
      <c r="M19" s="38">
        <f t="shared" si="4"/>
        <v>2373013.6699999995</v>
      </c>
      <c r="N19" s="38">
        <f t="shared" si="4"/>
        <v>2200275.5700000003</v>
      </c>
      <c r="O19" s="38">
        <f t="shared" si="4"/>
        <v>2388237.4400000004</v>
      </c>
      <c r="P19" s="38">
        <f t="shared" si="4"/>
        <v>0</v>
      </c>
      <c r="Q19" s="70">
        <f t="shared" si="4"/>
        <v>0</v>
      </c>
      <c r="S19" s="119"/>
    </row>
    <row r="20" spans="2:19" ht="18.600000000000001" thickBot="1" x14ac:dyDescent="0.4">
      <c r="B20" s="47"/>
      <c r="C20" s="48"/>
      <c r="D20" s="157"/>
      <c r="E20" s="49"/>
      <c r="F20" s="50"/>
      <c r="G20" s="51"/>
      <c r="H20" s="51"/>
      <c r="I20" s="52"/>
      <c r="J20" s="51"/>
      <c r="K20" s="52"/>
      <c r="L20" s="51"/>
      <c r="M20" s="51"/>
      <c r="N20" s="52"/>
      <c r="O20" s="51"/>
      <c r="P20" s="52"/>
      <c r="Q20" s="72"/>
    </row>
    <row r="21" spans="2:19" ht="22.2" thickTop="1" thickBot="1" x14ac:dyDescent="0.35">
      <c r="B21" s="53" t="s">
        <v>29</v>
      </c>
      <c r="C21" s="54">
        <f>C11-C19</f>
        <v>1511711.0099999979</v>
      </c>
      <c r="D21" s="55">
        <f>D11-D19</f>
        <v>1421546.7099999934</v>
      </c>
      <c r="E21" s="30"/>
      <c r="F21" s="54">
        <f t="shared" ref="F21:Q21" si="5">F11-F19</f>
        <v>-1786855.46</v>
      </c>
      <c r="G21" s="54">
        <f t="shared" si="5"/>
        <v>-274127.80000000028</v>
      </c>
      <c r="H21" s="54">
        <f t="shared" si="5"/>
        <v>-1451473.1299999997</v>
      </c>
      <c r="I21" s="54">
        <f t="shared" si="5"/>
        <v>1076548.19</v>
      </c>
      <c r="J21" s="54">
        <f t="shared" si="5"/>
        <v>-203677.89999999944</v>
      </c>
      <c r="K21" s="54">
        <f t="shared" si="5"/>
        <v>735617.60000000056</v>
      </c>
      <c r="L21" s="54">
        <f t="shared" si="5"/>
        <v>601130.27</v>
      </c>
      <c r="M21" s="54">
        <f t="shared" si="5"/>
        <v>135895.48000000091</v>
      </c>
      <c r="N21" s="54">
        <f t="shared" si="5"/>
        <v>829179.93999999901</v>
      </c>
      <c r="O21" s="54">
        <f t="shared" si="5"/>
        <v>1759309.5199999991</v>
      </c>
      <c r="P21" s="54">
        <f t="shared" si="5"/>
        <v>0</v>
      </c>
      <c r="Q21" s="73">
        <f t="shared" si="5"/>
        <v>0</v>
      </c>
    </row>
    <row r="22" spans="2:19" x14ac:dyDescent="0.3">
      <c r="B22" s="56"/>
      <c r="C22" s="112"/>
      <c r="D22" s="112"/>
      <c r="E22" s="112"/>
      <c r="F22" s="113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74"/>
    </row>
    <row r="23" spans="2:19" x14ac:dyDescent="0.3">
      <c r="B23" s="58"/>
      <c r="Q23" s="59"/>
    </row>
    <row r="24" spans="2:19" ht="18" x14ac:dyDescent="0.35">
      <c r="B24" s="100" t="s">
        <v>337</v>
      </c>
      <c r="C24" s="60"/>
      <c r="D24" s="60"/>
      <c r="E24" s="60"/>
      <c r="F24" s="102">
        <v>25373.61</v>
      </c>
      <c r="G24" s="102">
        <v>1039391.82</v>
      </c>
      <c r="H24" s="102">
        <v>14802.19</v>
      </c>
      <c r="I24" s="102">
        <v>18504.93</v>
      </c>
      <c r="J24" s="102">
        <v>12978.38</v>
      </c>
      <c r="K24" s="102">
        <v>28225.03</v>
      </c>
      <c r="L24" s="102">
        <v>8634.56</v>
      </c>
      <c r="M24" s="102">
        <v>18366.53</v>
      </c>
      <c r="N24" s="102">
        <v>13963.42</v>
      </c>
      <c r="O24" s="102">
        <v>30104.48</v>
      </c>
      <c r="P24" s="102"/>
      <c r="Q24" s="120"/>
    </row>
    <row r="25" spans="2:19" ht="18" x14ac:dyDescent="0.35">
      <c r="B25" s="101" t="s">
        <v>338</v>
      </c>
      <c r="C25" s="61"/>
      <c r="D25" s="61"/>
      <c r="E25" s="114"/>
      <c r="F25" s="103">
        <v>32055.63</v>
      </c>
      <c r="G25" s="103">
        <v>1045554.84</v>
      </c>
      <c r="H25" s="103">
        <v>20965.21</v>
      </c>
      <c r="I25" s="103">
        <v>26567.95</v>
      </c>
      <c r="J25" s="103">
        <v>19141.400000000001</v>
      </c>
      <c r="K25" s="103">
        <v>34388.050000000003</v>
      </c>
      <c r="L25" s="103">
        <v>14797.58</v>
      </c>
      <c r="M25" s="103">
        <v>24800.55</v>
      </c>
      <c r="N25" s="103">
        <v>20397.439999999999</v>
      </c>
      <c r="O25" s="103">
        <v>36538.5</v>
      </c>
      <c r="P25" s="103"/>
      <c r="Q25" s="121"/>
    </row>
    <row r="26" spans="2:19" ht="18" x14ac:dyDescent="0.35">
      <c r="B26" s="100" t="s">
        <v>307</v>
      </c>
      <c r="C26" s="60"/>
      <c r="D26" s="60"/>
      <c r="E26" s="60"/>
      <c r="F26" s="102">
        <v>5008929.55</v>
      </c>
      <c r="G26" s="102">
        <v>5013236.29</v>
      </c>
      <c r="H26" s="102">
        <v>4172380.54</v>
      </c>
      <c r="I26" s="102">
        <v>4012086.39</v>
      </c>
      <c r="J26" s="102">
        <v>4023577.83</v>
      </c>
      <c r="K26" s="102">
        <v>4408055.0999999996</v>
      </c>
      <c r="L26" s="102">
        <v>4419772.55</v>
      </c>
      <c r="M26" s="102">
        <v>4761070.7300000004</v>
      </c>
      <c r="N26" s="102">
        <v>5013826.07</v>
      </c>
      <c r="O26" s="102">
        <v>5297161.16</v>
      </c>
      <c r="P26" s="102"/>
      <c r="Q26" s="120"/>
    </row>
    <row r="27" spans="2:19" ht="18" x14ac:dyDescent="0.35">
      <c r="B27" s="101" t="s">
        <v>211</v>
      </c>
      <c r="C27" s="61"/>
      <c r="D27" s="61"/>
      <c r="E27" s="114"/>
      <c r="F27" s="103">
        <v>5008929.55</v>
      </c>
      <c r="G27" s="103">
        <v>5013236.29</v>
      </c>
      <c r="H27" s="103">
        <v>4172380.54</v>
      </c>
      <c r="I27" s="103">
        <v>4012086.39</v>
      </c>
      <c r="J27" s="103">
        <v>4023577.83</v>
      </c>
      <c r="K27" s="103">
        <v>4408055.0999999996</v>
      </c>
      <c r="L27" s="103">
        <v>4419772.55</v>
      </c>
      <c r="M27" s="103">
        <v>4761070.7300000004</v>
      </c>
      <c r="N27" s="103">
        <v>5013826.07</v>
      </c>
      <c r="O27" s="103">
        <v>5297161.16</v>
      </c>
      <c r="P27" s="103"/>
      <c r="Q27" s="121"/>
    </row>
    <row r="28" spans="2:19" ht="18" x14ac:dyDescent="0.35">
      <c r="B28" s="100" t="s">
        <v>305</v>
      </c>
      <c r="C28" s="60"/>
      <c r="D28" s="60"/>
      <c r="E28" s="60"/>
      <c r="F28" s="102">
        <v>220464.82</v>
      </c>
      <c r="G28" s="102">
        <v>220848</v>
      </c>
      <c r="H28" s="102">
        <v>75061.3</v>
      </c>
      <c r="I28" s="102">
        <v>75109.11</v>
      </c>
      <c r="J28" s="102">
        <v>75156.95</v>
      </c>
      <c r="K28" s="102">
        <v>75203.28</v>
      </c>
      <c r="L28" s="102">
        <v>75254.28</v>
      </c>
      <c r="M28" s="102">
        <v>75297.570000000007</v>
      </c>
      <c r="N28" s="102">
        <v>75342.44</v>
      </c>
      <c r="O28" s="102">
        <v>75388.89</v>
      </c>
      <c r="P28" s="102"/>
      <c r="Q28" s="120"/>
    </row>
    <row r="29" spans="2:19" ht="18" x14ac:dyDescent="0.35">
      <c r="B29" s="101" t="s">
        <v>306</v>
      </c>
      <c r="C29" s="61"/>
      <c r="D29" s="61"/>
      <c r="E29" s="114"/>
      <c r="F29" s="103">
        <v>220464.82</v>
      </c>
      <c r="G29" s="103">
        <v>220848</v>
      </c>
      <c r="H29" s="103">
        <v>75061.3</v>
      </c>
      <c r="I29" s="103">
        <v>75109.11</v>
      </c>
      <c r="J29" s="103">
        <v>75156.95</v>
      </c>
      <c r="K29" s="103">
        <v>75203.28</v>
      </c>
      <c r="L29" s="103">
        <v>75254.28</v>
      </c>
      <c r="M29" s="103">
        <v>75297.570000000007</v>
      </c>
      <c r="N29" s="103">
        <v>75342.44</v>
      </c>
      <c r="O29" s="103">
        <v>75388.89</v>
      </c>
      <c r="P29" s="103"/>
      <c r="Q29" s="121"/>
    </row>
    <row r="30" spans="2:19" ht="18" x14ac:dyDescent="0.35">
      <c r="B30" s="100" t="s">
        <v>308</v>
      </c>
      <c r="C30" s="60"/>
      <c r="D30" s="60"/>
      <c r="E30" s="60"/>
      <c r="F30" s="102">
        <v>1056053.52</v>
      </c>
      <c r="G30" s="102">
        <v>589386.71</v>
      </c>
      <c r="H30" s="102">
        <v>588259.55000000005</v>
      </c>
      <c r="I30" s="102">
        <v>1109341.28</v>
      </c>
      <c r="J30" s="102">
        <v>338289.75</v>
      </c>
      <c r="K30" s="102">
        <v>618157.35</v>
      </c>
      <c r="L30" s="102">
        <v>1130364.18</v>
      </c>
      <c r="M30" s="102">
        <v>870368.82</v>
      </c>
      <c r="N30" s="102">
        <v>1325738.73</v>
      </c>
      <c r="O30" s="102">
        <v>1249285.56</v>
      </c>
      <c r="P30" s="102"/>
      <c r="Q30" s="120"/>
    </row>
    <row r="31" spans="2:19" ht="18" x14ac:dyDescent="0.35">
      <c r="B31" s="101" t="s">
        <v>231</v>
      </c>
      <c r="C31" s="61"/>
      <c r="D31" s="61"/>
      <c r="E31" s="114"/>
      <c r="F31" s="103">
        <v>1057973.52</v>
      </c>
      <c r="G31" s="103">
        <v>863681.3</v>
      </c>
      <c r="H31" s="103">
        <v>588259.55000000005</v>
      </c>
      <c r="I31" s="103">
        <v>1112221.28</v>
      </c>
      <c r="J31" s="103">
        <v>339249.75</v>
      </c>
      <c r="K31" s="103">
        <v>618157.35</v>
      </c>
      <c r="L31" s="103">
        <v>1134358.18</v>
      </c>
      <c r="M31" s="103">
        <v>877438.82</v>
      </c>
      <c r="N31" s="103">
        <v>1326698.73</v>
      </c>
      <c r="O31" s="103">
        <v>1252590.56</v>
      </c>
      <c r="P31" s="103"/>
      <c r="Q31" s="121"/>
    </row>
    <row r="32" spans="2:19" ht="9.75" customHeight="1" x14ac:dyDescent="0.3">
      <c r="B32" s="5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75"/>
    </row>
    <row r="33" spans="2:17" ht="18" x14ac:dyDescent="0.35">
      <c r="B33" s="76" t="s">
        <v>30</v>
      </c>
      <c r="C33" s="63"/>
      <c r="J33" s="115"/>
      <c r="K33" s="115"/>
      <c r="L33" s="115"/>
      <c r="M33" s="115"/>
      <c r="N33" s="115"/>
      <c r="Q33" s="59"/>
    </row>
    <row r="34" spans="2:17" ht="18" x14ac:dyDescent="0.35">
      <c r="B34" s="77"/>
      <c r="C34" s="64"/>
      <c r="H34" s="13"/>
      <c r="J34" s="13"/>
      <c r="Q34" s="59"/>
    </row>
    <row r="35" spans="2:17" ht="18" x14ac:dyDescent="0.35">
      <c r="B35" s="142" t="s">
        <v>205</v>
      </c>
      <c r="C35" s="64">
        <f>'Balance Sheet'!G47</f>
        <v>1499988</v>
      </c>
      <c r="H35" s="13"/>
      <c r="J35" s="13"/>
      <c r="L35" s="13"/>
      <c r="Q35" s="59"/>
    </row>
    <row r="36" spans="2:17" ht="18" x14ac:dyDescent="0.35">
      <c r="B36" s="142" t="s">
        <v>165</v>
      </c>
      <c r="C36" s="64">
        <f>'Balance Sheet'!G48</f>
        <v>14295.06</v>
      </c>
      <c r="H36" s="13"/>
      <c r="J36" s="13"/>
      <c r="L36" s="13"/>
      <c r="Q36" s="59"/>
    </row>
    <row r="37" spans="2:17" ht="18" x14ac:dyDescent="0.35">
      <c r="B37" s="142" t="s">
        <v>295</v>
      </c>
      <c r="C37" s="64">
        <f>'Balance Sheet'!G36</f>
        <v>2500000</v>
      </c>
      <c r="H37" s="13"/>
      <c r="J37" s="13"/>
      <c r="L37" s="13"/>
      <c r="Q37" s="59"/>
    </row>
    <row r="38" spans="2:17" ht="18" x14ac:dyDescent="0.35">
      <c r="B38" s="78"/>
      <c r="C38" s="64"/>
      <c r="H38" s="13"/>
      <c r="J38" s="13"/>
      <c r="L38" s="13"/>
      <c r="Q38" s="59"/>
    </row>
    <row r="39" spans="2:17" ht="18" x14ac:dyDescent="0.35">
      <c r="B39" s="79" t="s">
        <v>339</v>
      </c>
      <c r="C39" s="64">
        <f>41667*10+130645.64</f>
        <v>547315.64</v>
      </c>
      <c r="J39" s="116"/>
      <c r="L39" s="116"/>
      <c r="Q39" s="59"/>
    </row>
    <row r="40" spans="2:17" ht="18" x14ac:dyDescent="0.35">
      <c r="B40" s="80" t="s">
        <v>200</v>
      </c>
      <c r="C40" s="105"/>
      <c r="J40" s="116"/>
      <c r="Q40" s="59"/>
    </row>
    <row r="41" spans="2:17" ht="18" x14ac:dyDescent="0.35">
      <c r="B41" s="78" t="s">
        <v>570</v>
      </c>
      <c r="C41" s="150">
        <v>7370</v>
      </c>
      <c r="F41" s="78" t="s">
        <v>508</v>
      </c>
      <c r="G41" s="150">
        <v>12260.81</v>
      </c>
      <c r="Q41" s="59"/>
    </row>
    <row r="42" spans="2:17" ht="18" x14ac:dyDescent="0.35">
      <c r="B42" s="78" t="s">
        <v>571</v>
      </c>
      <c r="C42" s="150">
        <v>5000</v>
      </c>
      <c r="F42" s="78" t="s">
        <v>509</v>
      </c>
      <c r="G42" s="150">
        <v>13511</v>
      </c>
      <c r="Q42" s="59"/>
    </row>
    <row r="43" spans="2:17" ht="18" x14ac:dyDescent="0.35">
      <c r="B43" s="78" t="s">
        <v>572</v>
      </c>
      <c r="C43" s="150">
        <v>29736</v>
      </c>
      <c r="F43" s="78" t="s">
        <v>370</v>
      </c>
      <c r="G43" s="150">
        <v>12257.6</v>
      </c>
      <c r="Q43" s="59"/>
    </row>
    <row r="44" spans="2:17" ht="18" x14ac:dyDescent="0.35">
      <c r="B44" s="78" t="s">
        <v>536</v>
      </c>
      <c r="C44" s="150">
        <v>17350</v>
      </c>
      <c r="F44" s="78" t="s">
        <v>287</v>
      </c>
      <c r="G44" s="150">
        <v>6923.75</v>
      </c>
      <c r="Q44" s="59"/>
    </row>
    <row r="45" spans="2:17" ht="18" x14ac:dyDescent="0.35">
      <c r="B45" s="78" t="s">
        <v>368</v>
      </c>
      <c r="C45" s="150">
        <v>9093</v>
      </c>
      <c r="F45" s="78" t="s">
        <v>368</v>
      </c>
      <c r="G45" s="150">
        <v>5221.3</v>
      </c>
      <c r="Q45" s="59"/>
    </row>
    <row r="46" spans="2:17" ht="18" x14ac:dyDescent="0.35">
      <c r="B46" s="78" t="s">
        <v>535</v>
      </c>
      <c r="C46" s="150">
        <v>7310</v>
      </c>
      <c r="F46" s="78" t="s">
        <v>510</v>
      </c>
      <c r="G46" s="150">
        <v>11390</v>
      </c>
      <c r="Q46" s="59"/>
    </row>
    <row r="47" spans="2:17" ht="18" x14ac:dyDescent="0.35">
      <c r="B47" s="78" t="s">
        <v>368</v>
      </c>
      <c r="C47" s="150">
        <v>10500</v>
      </c>
      <c r="F47" s="78" t="s">
        <v>511</v>
      </c>
      <c r="G47" s="150">
        <v>6695</v>
      </c>
      <c r="Q47" s="59"/>
    </row>
    <row r="48" spans="2:17" ht="18" x14ac:dyDescent="0.35">
      <c r="B48" s="78" t="s">
        <v>287</v>
      </c>
      <c r="C48" s="150">
        <v>6603.3</v>
      </c>
      <c r="F48" s="78" t="s">
        <v>512</v>
      </c>
      <c r="G48" s="150">
        <v>5635</v>
      </c>
      <c r="Q48" s="59"/>
    </row>
    <row r="49" spans="2:17" ht="18" x14ac:dyDescent="0.35">
      <c r="B49" s="78"/>
      <c r="C49" s="150"/>
      <c r="F49" s="78"/>
      <c r="G49" s="150"/>
      <c r="Q49" s="59"/>
    </row>
    <row r="50" spans="2:17" ht="15" thickBot="1" x14ac:dyDescent="0.35">
      <c r="B50" s="81" t="s">
        <v>31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65"/>
    </row>
  </sheetData>
  <mergeCells count="1">
    <mergeCell ref="B2:Q2"/>
  </mergeCells>
  <phoneticPr fontId="33" type="noConversion"/>
  <pageMargins left="0.25" right="0.25" top="0.75" bottom="0.75" header="0.3" footer="0.3"/>
  <pageSetup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45"/>
  <sheetViews>
    <sheetView topLeftCell="A16" zoomScale="160" zoomScaleNormal="160" workbookViewId="0">
      <selection activeCell="D4" sqref="D4:F4"/>
    </sheetView>
  </sheetViews>
  <sheetFormatPr defaultRowHeight="14.4" x14ac:dyDescent="0.3"/>
  <cols>
    <col min="1" max="1" width="1.88671875" customWidth="1"/>
    <col min="2" max="2" width="2.88671875" customWidth="1"/>
    <col min="3" max="3" width="47.5546875" customWidth="1"/>
    <col min="4" max="5" width="16.6640625" bestFit="1" customWidth="1"/>
    <col min="6" max="6" width="15.88671875" bestFit="1" customWidth="1"/>
    <col min="7" max="7" width="5.77734375" customWidth="1"/>
    <col min="8" max="8" width="11.5546875" bestFit="1" customWidth="1"/>
    <col min="9" max="9" width="40.88671875" bestFit="1" customWidth="1"/>
  </cols>
  <sheetData>
    <row r="2" spans="2:10" x14ac:dyDescent="0.3">
      <c r="D2" s="197" t="s">
        <v>6</v>
      </c>
      <c r="E2" s="197"/>
      <c r="F2" s="197"/>
    </row>
    <row r="3" spans="2:10" x14ac:dyDescent="0.3">
      <c r="D3" s="197" t="s">
        <v>7</v>
      </c>
      <c r="E3" s="197"/>
      <c r="F3" s="197"/>
    </row>
    <row r="4" spans="2:10" x14ac:dyDescent="0.3">
      <c r="D4" s="197" t="s">
        <v>567</v>
      </c>
      <c r="E4" s="197"/>
      <c r="F4" s="197"/>
    </row>
    <row r="5" spans="2:10" ht="15" thickBot="1" x14ac:dyDescent="0.35">
      <c r="B5" s="2"/>
      <c r="C5" s="1"/>
      <c r="D5" s="4"/>
      <c r="E5" s="3"/>
      <c r="F5" s="3"/>
    </row>
    <row r="6" spans="2:10" ht="14.1" customHeight="1" thickTop="1" thickBot="1" x14ac:dyDescent="0.35">
      <c r="B6" s="8"/>
      <c r="C6" s="10"/>
      <c r="D6" s="9" t="s">
        <v>568</v>
      </c>
      <c r="E6" s="9" t="s">
        <v>335</v>
      </c>
      <c r="F6" s="9" t="s">
        <v>0</v>
      </c>
    </row>
    <row r="7" spans="2:10" ht="14.1" customHeight="1" thickTop="1" x14ac:dyDescent="0.3">
      <c r="B7" s="11" t="s">
        <v>1</v>
      </c>
      <c r="C7" s="6"/>
      <c r="D7" s="5"/>
      <c r="E7" s="5"/>
      <c r="F7" s="7"/>
    </row>
    <row r="8" spans="2:10" ht="14.1" customHeight="1" x14ac:dyDescent="0.3">
      <c r="B8" s="11"/>
      <c r="C8" s="18" t="s">
        <v>8</v>
      </c>
      <c r="D8" s="12">
        <v>4376789.93</v>
      </c>
      <c r="E8" s="12">
        <v>3428987.65</v>
      </c>
      <c r="F8" s="84">
        <f>D8/E8</f>
        <v>1.2764087762170855</v>
      </c>
    </row>
    <row r="9" spans="2:10" ht="14.1" customHeight="1" x14ac:dyDescent="0.3">
      <c r="B9" s="11"/>
      <c r="C9" s="18" t="s">
        <v>9</v>
      </c>
      <c r="D9" s="12">
        <v>21186283.02</v>
      </c>
      <c r="E9" s="12">
        <v>25604791.920000002</v>
      </c>
      <c r="F9" s="84">
        <f t="shared" ref="F9:F11" si="0">D9/E9</f>
        <v>0.82743429769688193</v>
      </c>
      <c r="G9" s="6"/>
      <c r="H9" s="5"/>
      <c r="I9" s="6"/>
      <c r="J9" s="7"/>
    </row>
    <row r="10" spans="2:10" ht="14.1" customHeight="1" x14ac:dyDescent="0.3">
      <c r="B10" s="11"/>
      <c r="C10" s="18" t="s">
        <v>10</v>
      </c>
      <c r="D10" s="12">
        <v>2385403.02</v>
      </c>
      <c r="E10" s="12">
        <v>3306477.53</v>
      </c>
      <c r="F10" s="84">
        <f t="shared" si="0"/>
        <v>0.72143330730573574</v>
      </c>
    </row>
    <row r="11" spans="2:10" ht="14.1" customHeight="1" thickBot="1" x14ac:dyDescent="0.35">
      <c r="B11" s="11" t="s">
        <v>2</v>
      </c>
      <c r="D11" s="138">
        <f>SUM(D8:D10)</f>
        <v>27948475.969999999</v>
      </c>
      <c r="E11" s="138">
        <f>SUM(E8:E10)</f>
        <v>32340257.100000001</v>
      </c>
      <c r="F11" s="139">
        <f t="shared" si="0"/>
        <v>0.86420079727813903</v>
      </c>
    </row>
    <row r="12" spans="2:10" ht="14.1" customHeight="1" x14ac:dyDescent="0.3"/>
    <row r="13" spans="2:10" ht="14.1" customHeight="1" x14ac:dyDescent="0.3">
      <c r="B13" s="11" t="s">
        <v>3</v>
      </c>
    </row>
    <row r="14" spans="2:10" ht="14.1" customHeight="1" x14ac:dyDescent="0.3">
      <c r="C14" s="18" t="s">
        <v>11</v>
      </c>
      <c r="D14" s="12">
        <v>11874423.07</v>
      </c>
      <c r="E14" s="12">
        <v>14037333.880000001</v>
      </c>
      <c r="F14" s="84">
        <f t="shared" ref="F14:F26" si="1">D14/E14</f>
        <v>0.84591726402677825</v>
      </c>
    </row>
    <row r="15" spans="2:10" ht="14.1" customHeight="1" x14ac:dyDescent="0.3">
      <c r="C15" s="18" t="s">
        <v>12</v>
      </c>
      <c r="D15" s="12">
        <v>3962939.87</v>
      </c>
      <c r="E15" s="12">
        <v>4632320.18</v>
      </c>
      <c r="F15" s="84">
        <f t="shared" si="1"/>
        <v>0.855497831758253</v>
      </c>
    </row>
    <row r="16" spans="2:10" ht="14.1" customHeight="1" x14ac:dyDescent="0.3">
      <c r="C16" s="18" t="s">
        <v>13</v>
      </c>
      <c r="D16" s="12">
        <v>1057227.21</v>
      </c>
      <c r="E16" s="12">
        <v>921000</v>
      </c>
      <c r="F16" s="136">
        <f>D16/E16</f>
        <v>1.1479122801302932</v>
      </c>
    </row>
    <row r="17" spans="2:10" ht="14.1" customHeight="1" x14ac:dyDescent="0.3">
      <c r="C17" s="18" t="s">
        <v>14</v>
      </c>
      <c r="D17" s="12">
        <v>1318481.8899999999</v>
      </c>
      <c r="E17" s="12">
        <v>1564899.02</v>
      </c>
      <c r="F17" s="84">
        <f t="shared" si="1"/>
        <v>0.84253480457799756</v>
      </c>
    </row>
    <row r="18" spans="2:10" ht="14.1" customHeight="1" x14ac:dyDescent="0.3">
      <c r="C18" s="18" t="s">
        <v>32</v>
      </c>
      <c r="D18" s="12">
        <v>123785.34</v>
      </c>
      <c r="E18" s="5">
        <v>110000</v>
      </c>
      <c r="F18" s="136">
        <f t="shared" si="1"/>
        <v>1.1253212727272728</v>
      </c>
    </row>
    <row r="19" spans="2:10" ht="14.1" customHeight="1" x14ac:dyDescent="0.3">
      <c r="C19" s="18" t="s">
        <v>95</v>
      </c>
      <c r="D19" s="12">
        <v>119739.21</v>
      </c>
      <c r="E19" s="12">
        <v>120587</v>
      </c>
      <c r="F19" s="136">
        <f t="shared" si="1"/>
        <v>0.99296947432144433</v>
      </c>
      <c r="J19" s="13"/>
    </row>
    <row r="20" spans="2:10" ht="14.1" customHeight="1" x14ac:dyDescent="0.3">
      <c r="C20" s="18" t="s">
        <v>15</v>
      </c>
      <c r="D20" s="12">
        <v>175496.07</v>
      </c>
      <c r="E20" s="12">
        <v>165000</v>
      </c>
      <c r="F20" s="181">
        <f t="shared" si="1"/>
        <v>1.0636125454545455</v>
      </c>
    </row>
    <row r="21" spans="2:10" ht="14.1" customHeight="1" x14ac:dyDescent="0.3">
      <c r="C21" s="18" t="s">
        <v>83</v>
      </c>
      <c r="D21" s="5">
        <v>2257580.63</v>
      </c>
      <c r="E21" s="12">
        <v>2834025.71</v>
      </c>
      <c r="F21" s="84">
        <f t="shared" si="1"/>
        <v>0.7965985001596898</v>
      </c>
    </row>
    <row r="22" spans="2:10" ht="14.1" customHeight="1" x14ac:dyDescent="0.3">
      <c r="C22" s="18" t="s">
        <v>98</v>
      </c>
      <c r="D22" s="12">
        <v>150841.16</v>
      </c>
      <c r="E22" s="12">
        <v>157000</v>
      </c>
      <c r="F22" s="181">
        <f t="shared" si="1"/>
        <v>0.96077171974522291</v>
      </c>
      <c r="H22" s="13"/>
    </row>
    <row r="23" spans="2:10" ht="14.1" customHeight="1" x14ac:dyDescent="0.3">
      <c r="C23" s="18" t="s">
        <v>195</v>
      </c>
      <c r="D23" s="12">
        <v>1930654.55</v>
      </c>
      <c r="E23" s="12">
        <v>2484380.2999999998</v>
      </c>
      <c r="F23" s="84">
        <f t="shared" si="1"/>
        <v>0.77711715472868637</v>
      </c>
    </row>
    <row r="24" spans="2:10" ht="14.1" customHeight="1" x14ac:dyDescent="0.3">
      <c r="C24" s="18" t="s">
        <v>84</v>
      </c>
      <c r="D24" s="12">
        <v>59771.92</v>
      </c>
      <c r="E24" s="12">
        <v>82000</v>
      </c>
      <c r="F24" s="84">
        <f t="shared" si="1"/>
        <v>0.72892585365853657</v>
      </c>
    </row>
    <row r="25" spans="2:10" ht="14.1" customHeight="1" x14ac:dyDescent="0.3">
      <c r="C25" s="18" t="s">
        <v>16</v>
      </c>
      <c r="D25" s="12">
        <f>3555760.28-D24</f>
        <v>3495988.36</v>
      </c>
      <c r="E25" s="12">
        <f>3802000-E24</f>
        <v>3720000</v>
      </c>
      <c r="F25" s="181">
        <f t="shared" si="1"/>
        <v>0.9397818172043011</v>
      </c>
    </row>
    <row r="26" spans="2:10" ht="14.1" customHeight="1" thickBot="1" x14ac:dyDescent="0.35">
      <c r="B26" s="11" t="s">
        <v>4</v>
      </c>
      <c r="D26" s="15">
        <f>SUM(D14:D25)</f>
        <v>26526929.280000005</v>
      </c>
      <c r="E26" s="15">
        <f>SUM(E14:E25)</f>
        <v>30828546.090000004</v>
      </c>
      <c r="F26" s="90">
        <f t="shared" si="1"/>
        <v>0.86046643920728605</v>
      </c>
    </row>
    <row r="27" spans="2:10" ht="14.1" customHeight="1" x14ac:dyDescent="0.3">
      <c r="F27" s="14"/>
    </row>
    <row r="28" spans="2:10" ht="14.1" customHeight="1" thickBot="1" x14ac:dyDescent="0.35">
      <c r="B28" s="11" t="s">
        <v>5</v>
      </c>
      <c r="D28" s="16">
        <f>D11-D26</f>
        <v>1421546.6899999939</v>
      </c>
      <c r="E28" s="16">
        <f>E11-E26</f>
        <v>1511711.0099999979</v>
      </c>
      <c r="F28" s="17">
        <f>D28/E28</f>
        <v>0.94035611343466752</v>
      </c>
    </row>
    <row r="29" spans="2:10" ht="14.1" customHeight="1" thickTop="1" x14ac:dyDescent="0.3"/>
    <row r="30" spans="2:10" ht="14.1" customHeight="1" thickBot="1" x14ac:dyDescent="0.35">
      <c r="C30" s="85" t="s">
        <v>79</v>
      </c>
      <c r="D30" s="85" t="s">
        <v>78</v>
      </c>
    </row>
    <row r="31" spans="2:10" ht="14.1" customHeight="1" x14ac:dyDescent="0.3">
      <c r="C31" s="86" t="s">
        <v>80</v>
      </c>
      <c r="D31" s="88"/>
      <c r="F31" s="87" t="s">
        <v>569</v>
      </c>
    </row>
    <row r="32" spans="2:10" ht="14.1" customHeight="1" thickBot="1" x14ac:dyDescent="0.35">
      <c r="C32" s="86" t="s">
        <v>81</v>
      </c>
      <c r="D32" s="82"/>
      <c r="F32" s="99">
        <f>10/12</f>
        <v>0.83333333333333337</v>
      </c>
    </row>
    <row r="33" spans="2:6" ht="14.1" customHeight="1" x14ac:dyDescent="0.3">
      <c r="C33" s="86" t="s">
        <v>82</v>
      </c>
      <c r="D33" s="83"/>
    </row>
    <row r="35" spans="2:6" ht="15" thickBot="1" x14ac:dyDescent="0.35">
      <c r="B35" s="11" t="s">
        <v>77</v>
      </c>
    </row>
    <row r="36" spans="2:6" x14ac:dyDescent="0.3">
      <c r="B36" s="95" t="s">
        <v>1</v>
      </c>
      <c r="C36" s="140"/>
      <c r="D36" s="140"/>
      <c r="E36" s="140"/>
      <c r="F36" s="93"/>
    </row>
    <row r="37" spans="2:6" x14ac:dyDescent="0.3">
      <c r="B37" s="118"/>
      <c r="C37" s="198" t="s">
        <v>507</v>
      </c>
      <c r="D37" s="199"/>
      <c r="E37" s="199"/>
      <c r="F37" s="200"/>
    </row>
    <row r="38" spans="2:6" x14ac:dyDescent="0.3">
      <c r="B38" s="118"/>
      <c r="C38" s="11"/>
      <c r="F38" s="59"/>
    </row>
    <row r="39" spans="2:6" x14ac:dyDescent="0.3">
      <c r="B39" s="96" t="s">
        <v>3</v>
      </c>
      <c r="D39" s="97"/>
      <c r="E39" s="97"/>
      <c r="F39" s="98"/>
    </row>
    <row r="40" spans="2:6" ht="30.75" customHeight="1" x14ac:dyDescent="0.3">
      <c r="B40" s="58"/>
      <c r="C40" s="198" t="s">
        <v>342</v>
      </c>
      <c r="D40" s="199"/>
      <c r="E40" s="199"/>
      <c r="F40" s="200"/>
    </row>
    <row r="41" spans="2:6" x14ac:dyDescent="0.3">
      <c r="B41" s="58"/>
      <c r="C41" s="198" t="s">
        <v>343</v>
      </c>
      <c r="D41" s="199"/>
      <c r="E41" s="199"/>
      <c r="F41" s="200"/>
    </row>
    <row r="42" spans="2:6" x14ac:dyDescent="0.3">
      <c r="B42" s="58"/>
      <c r="C42" s="198" t="s">
        <v>367</v>
      </c>
      <c r="D42" s="199"/>
      <c r="E42" s="199"/>
      <c r="F42" s="200"/>
    </row>
    <row r="43" spans="2:6" ht="14.4" customHeight="1" x14ac:dyDescent="0.3">
      <c r="B43" s="58"/>
      <c r="C43" s="198"/>
      <c r="D43" s="199"/>
      <c r="E43" s="199"/>
      <c r="F43" s="200"/>
    </row>
    <row r="44" spans="2:6" x14ac:dyDescent="0.3">
      <c r="B44" s="58"/>
      <c r="C44" s="198"/>
      <c r="D44" s="199"/>
      <c r="E44" s="199"/>
      <c r="F44" s="200"/>
    </row>
    <row r="45" spans="2:6" ht="21" customHeight="1" thickBot="1" x14ac:dyDescent="0.35">
      <c r="B45" s="81"/>
      <c r="C45" s="141"/>
      <c r="D45" s="195"/>
      <c r="E45" s="195"/>
      <c r="F45" s="196"/>
    </row>
  </sheetData>
  <mergeCells count="10">
    <mergeCell ref="D45:F45"/>
    <mergeCell ref="D2:F2"/>
    <mergeCell ref="D3:F3"/>
    <mergeCell ref="D4:F4"/>
    <mergeCell ref="C42:F42"/>
    <mergeCell ref="C40:F40"/>
    <mergeCell ref="C37:F37"/>
    <mergeCell ref="C41:F41"/>
    <mergeCell ref="C43:F43"/>
    <mergeCell ref="C44:F44"/>
  </mergeCells>
  <pageMargins left="0.25" right="0.2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88E41-96F2-4C9D-9468-97AE90753BD4}">
  <sheetPr>
    <pageSetUpPr fitToPage="1"/>
  </sheetPr>
  <dimension ref="A1:G58"/>
  <sheetViews>
    <sheetView topLeftCell="A23" zoomScaleNormal="100" workbookViewId="0">
      <selection activeCell="L55" sqref="L55"/>
    </sheetView>
  </sheetViews>
  <sheetFormatPr defaultColWidth="3" defaultRowHeight="14.4" x14ac:dyDescent="0.3"/>
  <cols>
    <col min="1" max="3" width="2.6640625" style="203" customWidth="1"/>
    <col min="4" max="4" width="2.77734375" style="203" customWidth="1"/>
    <col min="5" max="5" width="2.6640625" style="203" customWidth="1"/>
    <col min="6" max="6" width="37.44140625" style="203" customWidth="1"/>
    <col min="7" max="7" width="10.5546875" style="202" bestFit="1" customWidth="1"/>
    <col min="8" max="16384" width="3" style="202"/>
  </cols>
  <sheetData>
    <row r="1" spans="1:7" s="207" customFormat="1" ht="15" thickBot="1" x14ac:dyDescent="0.35">
      <c r="A1" s="208"/>
      <c r="B1" s="208"/>
      <c r="C1" s="208"/>
      <c r="D1" s="208"/>
      <c r="E1" s="208"/>
      <c r="F1" s="208"/>
      <c r="G1" s="222" t="s">
        <v>564</v>
      </c>
    </row>
    <row r="2" spans="1:7" ht="15" thickTop="1" x14ac:dyDescent="0.3">
      <c r="A2" s="204" t="s">
        <v>100</v>
      </c>
      <c r="B2" s="204"/>
      <c r="C2" s="204"/>
      <c r="D2" s="204"/>
      <c r="E2" s="204"/>
      <c r="F2" s="204"/>
      <c r="G2" s="211"/>
    </row>
    <row r="3" spans="1:7" x14ac:dyDescent="0.3">
      <c r="A3" s="204"/>
      <c r="B3" s="204" t="s">
        <v>101</v>
      </c>
      <c r="C3" s="204"/>
      <c r="D3" s="204"/>
      <c r="E3" s="204"/>
      <c r="F3" s="204"/>
      <c r="G3" s="211"/>
    </row>
    <row r="4" spans="1:7" x14ac:dyDescent="0.3">
      <c r="A4" s="204"/>
      <c r="B4" s="204"/>
      <c r="C4" s="204" t="s">
        <v>102</v>
      </c>
      <c r="D4" s="204"/>
      <c r="E4" s="204"/>
      <c r="F4" s="204"/>
      <c r="G4" s="211"/>
    </row>
    <row r="5" spans="1:7" x14ac:dyDescent="0.3">
      <c r="A5" s="204"/>
      <c r="B5" s="204"/>
      <c r="C5" s="204"/>
      <c r="D5" s="204" t="s">
        <v>309</v>
      </c>
      <c r="E5" s="204"/>
      <c r="F5" s="204"/>
      <c r="G5" s="211">
        <v>-3594.95</v>
      </c>
    </row>
    <row r="6" spans="1:7" x14ac:dyDescent="0.3">
      <c r="A6" s="204"/>
      <c r="B6" s="204"/>
      <c r="C6" s="204"/>
      <c r="D6" s="204" t="s">
        <v>194</v>
      </c>
      <c r="E6" s="204"/>
      <c r="F6" s="204"/>
      <c r="G6" s="211">
        <v>30104.48</v>
      </c>
    </row>
    <row r="7" spans="1:7" x14ac:dyDescent="0.3">
      <c r="A7" s="204"/>
      <c r="B7" s="204"/>
      <c r="C7" s="204"/>
      <c r="D7" s="204" t="s">
        <v>212</v>
      </c>
      <c r="E7" s="204"/>
      <c r="F7" s="204"/>
      <c r="G7" s="211">
        <v>5297161.16</v>
      </c>
    </row>
    <row r="8" spans="1:7" x14ac:dyDescent="0.3">
      <c r="A8" s="204"/>
      <c r="B8" s="204"/>
      <c r="C8" s="204"/>
      <c r="D8" s="204" t="s">
        <v>230</v>
      </c>
      <c r="E8" s="204"/>
      <c r="F8" s="204"/>
      <c r="G8" s="211">
        <v>1249285.56</v>
      </c>
    </row>
    <row r="9" spans="1:7" ht="15" thickBot="1" x14ac:dyDescent="0.35">
      <c r="A9" s="204"/>
      <c r="B9" s="204"/>
      <c r="C9" s="204"/>
      <c r="D9" s="204" t="s">
        <v>300</v>
      </c>
      <c r="E9" s="204"/>
      <c r="F9" s="204"/>
      <c r="G9" s="211">
        <v>75388.89</v>
      </c>
    </row>
    <row r="10" spans="1:7" ht="15" thickBot="1" x14ac:dyDescent="0.35">
      <c r="A10" s="204"/>
      <c r="B10" s="204"/>
      <c r="C10" s="204" t="s">
        <v>103</v>
      </c>
      <c r="D10" s="204"/>
      <c r="E10" s="204"/>
      <c r="F10" s="204"/>
      <c r="G10" s="218">
        <f>ROUND(SUM(G4:G9),5)</f>
        <v>6648345.1399999997</v>
      </c>
    </row>
    <row r="11" spans="1:7" x14ac:dyDescent="0.3">
      <c r="A11" s="204"/>
      <c r="B11" s="204" t="s">
        <v>104</v>
      </c>
      <c r="C11" s="204"/>
      <c r="D11" s="204"/>
      <c r="E11" s="204"/>
      <c r="F11" s="204"/>
      <c r="G11" s="211">
        <f>ROUND(G3+G10,5)</f>
        <v>6648345.1399999997</v>
      </c>
    </row>
    <row r="12" spans="1:7" x14ac:dyDescent="0.3">
      <c r="A12" s="204"/>
      <c r="B12" s="204" t="s">
        <v>105</v>
      </c>
      <c r="C12" s="204"/>
      <c r="D12" s="204"/>
      <c r="E12" s="204"/>
      <c r="F12" s="204"/>
      <c r="G12" s="211"/>
    </row>
    <row r="13" spans="1:7" x14ac:dyDescent="0.3">
      <c r="A13" s="204"/>
      <c r="B13" s="204"/>
      <c r="C13" s="204" t="s">
        <v>106</v>
      </c>
      <c r="D13" s="204"/>
      <c r="E13" s="204"/>
      <c r="F13" s="204"/>
      <c r="G13" s="211"/>
    </row>
    <row r="14" spans="1:7" x14ac:dyDescent="0.3">
      <c r="A14" s="204"/>
      <c r="B14" s="204"/>
      <c r="C14" s="204"/>
      <c r="D14" s="204" t="s">
        <v>107</v>
      </c>
      <c r="E14" s="204"/>
      <c r="F14" s="204"/>
      <c r="G14" s="211">
        <v>56219.06</v>
      </c>
    </row>
    <row r="15" spans="1:7" x14ac:dyDescent="0.3">
      <c r="A15" s="204"/>
      <c r="B15" s="204"/>
      <c r="C15" s="204"/>
      <c r="D15" s="204" t="s">
        <v>164</v>
      </c>
      <c r="E15" s="204"/>
      <c r="F15" s="204"/>
      <c r="G15" s="211">
        <v>7648467.9800000004</v>
      </c>
    </row>
    <row r="16" spans="1:7" x14ac:dyDescent="0.3">
      <c r="A16" s="204"/>
      <c r="B16" s="204"/>
      <c r="C16" s="204"/>
      <c r="D16" s="204" t="s">
        <v>108</v>
      </c>
      <c r="E16" s="204"/>
      <c r="F16" s="204"/>
      <c r="G16" s="211">
        <v>5270681.87</v>
      </c>
    </row>
    <row r="17" spans="1:7" x14ac:dyDescent="0.3">
      <c r="A17" s="204"/>
      <c r="B17" s="204"/>
      <c r="C17" s="204"/>
      <c r="D17" s="204" t="s">
        <v>109</v>
      </c>
      <c r="E17" s="204"/>
      <c r="F17" s="204"/>
      <c r="G17" s="211">
        <v>431678.75</v>
      </c>
    </row>
    <row r="18" spans="1:7" x14ac:dyDescent="0.3">
      <c r="A18" s="204"/>
      <c r="B18" s="204"/>
      <c r="C18" s="204"/>
      <c r="D18" s="204" t="s">
        <v>110</v>
      </c>
      <c r="E18" s="204"/>
      <c r="F18" s="204"/>
      <c r="G18" s="211">
        <v>1700838.09</v>
      </c>
    </row>
    <row r="19" spans="1:7" x14ac:dyDescent="0.3">
      <c r="A19" s="204"/>
      <c r="B19" s="204"/>
      <c r="C19" s="204"/>
      <c r="D19" s="204" t="s">
        <v>111</v>
      </c>
      <c r="E19" s="204"/>
      <c r="F19" s="204"/>
      <c r="G19" s="211">
        <v>257140.07</v>
      </c>
    </row>
    <row r="20" spans="1:7" x14ac:dyDescent="0.3">
      <c r="A20" s="204"/>
      <c r="B20" s="204"/>
      <c r="C20" s="204"/>
      <c r="D20" s="204" t="s">
        <v>112</v>
      </c>
      <c r="E20" s="204"/>
      <c r="F20" s="204"/>
      <c r="G20" s="211">
        <v>317446.5</v>
      </c>
    </row>
    <row r="21" spans="1:7" ht="15" thickBot="1" x14ac:dyDescent="0.35">
      <c r="A21" s="204"/>
      <c r="B21" s="204"/>
      <c r="C21" s="204"/>
      <c r="D21" s="204" t="s">
        <v>113</v>
      </c>
      <c r="E21" s="204"/>
      <c r="F21" s="204"/>
      <c r="G21" s="211">
        <v>-7981107.4900000002</v>
      </c>
    </row>
    <row r="22" spans="1:7" ht="15" thickBot="1" x14ac:dyDescent="0.35">
      <c r="A22" s="204"/>
      <c r="B22" s="204"/>
      <c r="C22" s="204" t="s">
        <v>114</v>
      </c>
      <c r="D22" s="204"/>
      <c r="E22" s="204"/>
      <c r="F22" s="204"/>
      <c r="G22" s="216">
        <f>ROUND(SUM(G13:G21),5)</f>
        <v>7701364.8300000001</v>
      </c>
    </row>
    <row r="23" spans="1:7" ht="15" thickBot="1" x14ac:dyDescent="0.35">
      <c r="A23" s="204"/>
      <c r="B23" s="204" t="s">
        <v>115</v>
      </c>
      <c r="C23" s="204"/>
      <c r="D23" s="204"/>
      <c r="E23" s="204"/>
      <c r="F23" s="204"/>
      <c r="G23" s="216">
        <f>ROUND(G12+G22,5)</f>
        <v>7701364.8300000001</v>
      </c>
    </row>
    <row r="24" spans="1:7" s="203" customFormat="1" ht="10.8" thickBot="1" x14ac:dyDescent="0.25">
      <c r="A24" s="204" t="s">
        <v>116</v>
      </c>
      <c r="B24" s="204"/>
      <c r="C24" s="204"/>
      <c r="D24" s="204"/>
      <c r="E24" s="204"/>
      <c r="F24" s="204"/>
      <c r="G24" s="220">
        <f>ROUND(G2+G11+G23,5)</f>
        <v>14349709.970000001</v>
      </c>
    </row>
    <row r="25" spans="1:7" ht="15" thickTop="1" x14ac:dyDescent="0.3">
      <c r="A25" s="204" t="s">
        <v>117</v>
      </c>
      <c r="B25" s="204"/>
      <c r="C25" s="204"/>
      <c r="D25" s="204"/>
      <c r="E25" s="204"/>
      <c r="F25" s="204"/>
      <c r="G25" s="211"/>
    </row>
    <row r="26" spans="1:7" x14ac:dyDescent="0.3">
      <c r="A26" s="204"/>
      <c r="B26" s="204" t="s">
        <v>118</v>
      </c>
      <c r="C26" s="204"/>
      <c r="D26" s="204"/>
      <c r="E26" s="204"/>
      <c r="F26" s="204"/>
      <c r="G26" s="211"/>
    </row>
    <row r="27" spans="1:7" x14ac:dyDescent="0.3">
      <c r="A27" s="204"/>
      <c r="B27" s="204"/>
      <c r="C27" s="204" t="s">
        <v>119</v>
      </c>
      <c r="D27" s="204"/>
      <c r="E27" s="204"/>
      <c r="F27" s="204"/>
      <c r="G27" s="211"/>
    </row>
    <row r="28" spans="1:7" x14ac:dyDescent="0.3">
      <c r="A28" s="204"/>
      <c r="B28" s="204"/>
      <c r="C28" s="204"/>
      <c r="D28" s="204" t="s">
        <v>520</v>
      </c>
      <c r="E28" s="204"/>
      <c r="F28" s="204"/>
      <c r="G28" s="211"/>
    </row>
    <row r="29" spans="1:7" ht="15" thickBot="1" x14ac:dyDescent="0.35">
      <c r="A29" s="204"/>
      <c r="B29" s="204"/>
      <c r="C29" s="204"/>
      <c r="D29" s="204"/>
      <c r="E29" s="204" t="s">
        <v>393</v>
      </c>
      <c r="F29" s="204"/>
      <c r="G29" s="214">
        <v>-2272.5</v>
      </c>
    </row>
    <row r="30" spans="1:7" x14ac:dyDescent="0.3">
      <c r="A30" s="204"/>
      <c r="B30" s="204"/>
      <c r="C30" s="204"/>
      <c r="D30" s="204" t="s">
        <v>521</v>
      </c>
      <c r="E30" s="204"/>
      <c r="F30" s="204"/>
      <c r="G30" s="211">
        <f>ROUND(SUM(G28:G29),5)</f>
        <v>-2272.5</v>
      </c>
    </row>
    <row r="31" spans="1:7" x14ac:dyDescent="0.3">
      <c r="A31" s="204"/>
      <c r="B31" s="204"/>
      <c r="C31" s="204"/>
      <c r="D31" s="204" t="s">
        <v>277</v>
      </c>
      <c r="E31" s="204"/>
      <c r="F31" s="204"/>
      <c r="G31" s="211"/>
    </row>
    <row r="32" spans="1:7" ht="15" thickBot="1" x14ac:dyDescent="0.35">
      <c r="A32" s="204"/>
      <c r="B32" s="204"/>
      <c r="C32" s="204"/>
      <c r="D32" s="204"/>
      <c r="E32" s="204" t="s">
        <v>289</v>
      </c>
      <c r="F32" s="204"/>
      <c r="G32" s="214">
        <v>35401.32</v>
      </c>
    </row>
    <row r="33" spans="1:7" x14ac:dyDescent="0.3">
      <c r="A33" s="204"/>
      <c r="B33" s="204"/>
      <c r="C33" s="204"/>
      <c r="D33" s="204" t="s">
        <v>278</v>
      </c>
      <c r="E33" s="204"/>
      <c r="F33" s="204"/>
      <c r="G33" s="211">
        <f>ROUND(SUM(G31:G32),5)</f>
        <v>35401.32</v>
      </c>
    </row>
    <row r="34" spans="1:7" x14ac:dyDescent="0.3">
      <c r="A34" s="204"/>
      <c r="B34" s="204"/>
      <c r="C34" s="204"/>
      <c r="D34" s="204" t="s">
        <v>279</v>
      </c>
      <c r="E34" s="204"/>
      <c r="F34" s="204"/>
      <c r="G34" s="211"/>
    </row>
    <row r="35" spans="1:7" x14ac:dyDescent="0.3">
      <c r="A35" s="204"/>
      <c r="B35" s="204"/>
      <c r="C35" s="204"/>
      <c r="D35" s="204"/>
      <c r="E35" s="204" t="s">
        <v>301</v>
      </c>
      <c r="F35" s="204"/>
      <c r="G35" s="211"/>
    </row>
    <row r="36" spans="1:7" ht="15" thickBot="1" x14ac:dyDescent="0.35">
      <c r="A36" s="204"/>
      <c r="B36" s="204"/>
      <c r="C36" s="204"/>
      <c r="D36" s="204"/>
      <c r="E36" s="204"/>
      <c r="F36" s="204" t="s">
        <v>302</v>
      </c>
      <c r="G36" s="214">
        <v>2500000</v>
      </c>
    </row>
    <row r="37" spans="1:7" x14ac:dyDescent="0.3">
      <c r="A37" s="204"/>
      <c r="B37" s="204"/>
      <c r="C37" s="204"/>
      <c r="D37" s="204"/>
      <c r="E37" s="204" t="s">
        <v>303</v>
      </c>
      <c r="F37" s="204"/>
      <c r="G37" s="211">
        <f>ROUND(SUM(G35:G36),5)</f>
        <v>2500000</v>
      </c>
    </row>
    <row r="38" spans="1:7" x14ac:dyDescent="0.3">
      <c r="A38" s="204"/>
      <c r="B38" s="204"/>
      <c r="C38" s="204"/>
      <c r="D38" s="204"/>
      <c r="E38" s="204" t="s">
        <v>280</v>
      </c>
      <c r="F38" s="204"/>
      <c r="G38" s="211"/>
    </row>
    <row r="39" spans="1:7" x14ac:dyDescent="0.3">
      <c r="A39" s="204"/>
      <c r="B39" s="204"/>
      <c r="C39" s="204"/>
      <c r="D39" s="204"/>
      <c r="E39" s="204"/>
      <c r="F39" s="204" t="s">
        <v>310</v>
      </c>
      <c r="G39" s="211">
        <v>-79994.460000000006</v>
      </c>
    </row>
    <row r="40" spans="1:7" x14ac:dyDescent="0.3">
      <c r="A40" s="204"/>
      <c r="B40" s="204"/>
      <c r="C40" s="204"/>
      <c r="D40" s="204"/>
      <c r="E40" s="204"/>
      <c r="F40" s="204" t="s">
        <v>565</v>
      </c>
      <c r="G40" s="211">
        <v>251038.45</v>
      </c>
    </row>
    <row r="41" spans="1:7" ht="15" thickBot="1" x14ac:dyDescent="0.35">
      <c r="A41" s="204"/>
      <c r="B41" s="204"/>
      <c r="C41" s="204"/>
      <c r="D41" s="204"/>
      <c r="E41" s="204"/>
      <c r="F41" s="204" t="s">
        <v>566</v>
      </c>
      <c r="G41" s="211">
        <v>-70.319999999999993</v>
      </c>
    </row>
    <row r="42" spans="1:7" ht="15" thickBot="1" x14ac:dyDescent="0.35">
      <c r="A42" s="204"/>
      <c r="B42" s="204"/>
      <c r="C42" s="204"/>
      <c r="D42" s="204"/>
      <c r="E42" s="204" t="s">
        <v>281</v>
      </c>
      <c r="F42" s="204"/>
      <c r="G42" s="216">
        <f>ROUND(SUM(G38:G41),5)</f>
        <v>170973.67</v>
      </c>
    </row>
    <row r="43" spans="1:7" ht="15" thickBot="1" x14ac:dyDescent="0.35">
      <c r="A43" s="204"/>
      <c r="B43" s="204"/>
      <c r="C43" s="204"/>
      <c r="D43" s="204" t="s">
        <v>282</v>
      </c>
      <c r="E43" s="204"/>
      <c r="F43" s="204"/>
      <c r="G43" s="218">
        <f>ROUND(G34+G37+G42,5)</f>
        <v>2670973.67</v>
      </c>
    </row>
    <row r="44" spans="1:7" x14ac:dyDescent="0.3">
      <c r="A44" s="204"/>
      <c r="B44" s="204"/>
      <c r="C44" s="204" t="s">
        <v>283</v>
      </c>
      <c r="D44" s="204"/>
      <c r="E44" s="204"/>
      <c r="F44" s="204"/>
      <c r="G44" s="211">
        <f>ROUND(G27+G30+G33+G43,5)</f>
        <v>2704102.49</v>
      </c>
    </row>
    <row r="45" spans="1:7" x14ac:dyDescent="0.3">
      <c r="A45" s="204"/>
      <c r="B45" s="204"/>
      <c r="C45" s="204" t="s">
        <v>120</v>
      </c>
      <c r="D45" s="204"/>
      <c r="E45" s="204"/>
      <c r="F45" s="204"/>
      <c r="G45" s="211"/>
    </row>
    <row r="46" spans="1:7" x14ac:dyDescent="0.3">
      <c r="A46" s="204"/>
      <c r="B46" s="204"/>
      <c r="C46" s="204"/>
      <c r="D46" s="204" t="s">
        <v>121</v>
      </c>
      <c r="E46" s="204"/>
      <c r="F46" s="204"/>
      <c r="G46" s="211"/>
    </row>
    <row r="47" spans="1:7" x14ac:dyDescent="0.3">
      <c r="A47" s="204"/>
      <c r="B47" s="204"/>
      <c r="C47" s="204"/>
      <c r="D47" s="204"/>
      <c r="E47" s="204" t="s">
        <v>205</v>
      </c>
      <c r="F47" s="204"/>
      <c r="G47" s="211">
        <v>1499988</v>
      </c>
    </row>
    <row r="48" spans="1:7" ht="15" thickBot="1" x14ac:dyDescent="0.35">
      <c r="A48" s="204"/>
      <c r="B48" s="204"/>
      <c r="C48" s="204"/>
      <c r="D48" s="204"/>
      <c r="E48" s="204" t="s">
        <v>165</v>
      </c>
      <c r="F48" s="204"/>
      <c r="G48" s="211">
        <v>14295.06</v>
      </c>
    </row>
    <row r="49" spans="1:7" ht="15" thickBot="1" x14ac:dyDescent="0.35">
      <c r="A49" s="204"/>
      <c r="B49" s="204"/>
      <c r="C49" s="204"/>
      <c r="D49" s="204" t="s">
        <v>122</v>
      </c>
      <c r="E49" s="204"/>
      <c r="F49" s="204"/>
      <c r="G49" s="216">
        <f>ROUND(SUM(G46:G48),5)</f>
        <v>1514283.06</v>
      </c>
    </row>
    <row r="50" spans="1:7" ht="15" thickBot="1" x14ac:dyDescent="0.35">
      <c r="A50" s="204"/>
      <c r="B50" s="204"/>
      <c r="C50" s="204" t="s">
        <v>123</v>
      </c>
      <c r="D50" s="204"/>
      <c r="E50" s="204"/>
      <c r="F50" s="204"/>
      <c r="G50" s="218">
        <f>ROUND(G45+G49,5)</f>
        <v>1514283.06</v>
      </c>
    </row>
    <row r="51" spans="1:7" x14ac:dyDescent="0.3">
      <c r="A51" s="204"/>
      <c r="B51" s="204" t="s">
        <v>124</v>
      </c>
      <c r="C51" s="204"/>
      <c r="D51" s="204"/>
      <c r="E51" s="204"/>
      <c r="F51" s="204"/>
      <c r="G51" s="211">
        <f>ROUND(G26+G44+G50,5)</f>
        <v>4218385.55</v>
      </c>
    </row>
    <row r="52" spans="1:7" x14ac:dyDescent="0.3">
      <c r="A52" s="204"/>
      <c r="B52" s="204" t="s">
        <v>125</v>
      </c>
      <c r="C52" s="204"/>
      <c r="D52" s="204"/>
      <c r="E52" s="204"/>
      <c r="F52" s="204"/>
      <c r="G52" s="211"/>
    </row>
    <row r="53" spans="1:7" x14ac:dyDescent="0.3">
      <c r="A53" s="204"/>
      <c r="B53" s="204"/>
      <c r="C53" s="204" t="s">
        <v>304</v>
      </c>
      <c r="D53" s="204"/>
      <c r="E53" s="204"/>
      <c r="F53" s="204"/>
      <c r="G53" s="211">
        <v>75000</v>
      </c>
    </row>
    <row r="54" spans="1:7" x14ac:dyDescent="0.3">
      <c r="A54" s="204"/>
      <c r="B54" s="204"/>
      <c r="C54" s="204" t="s">
        <v>126</v>
      </c>
      <c r="D54" s="204"/>
      <c r="E54" s="204"/>
      <c r="F54" s="204"/>
      <c r="G54" s="211">
        <v>8634777.7100000009</v>
      </c>
    </row>
    <row r="55" spans="1:7" ht="15" thickBot="1" x14ac:dyDescent="0.35">
      <c r="A55" s="204"/>
      <c r="B55" s="204"/>
      <c r="C55" s="204" t="s">
        <v>5</v>
      </c>
      <c r="D55" s="204"/>
      <c r="E55" s="204"/>
      <c r="F55" s="204"/>
      <c r="G55" s="211">
        <v>1421546.71</v>
      </c>
    </row>
    <row r="56" spans="1:7" ht="15" thickBot="1" x14ac:dyDescent="0.35">
      <c r="A56" s="204"/>
      <c r="B56" s="204" t="s">
        <v>127</v>
      </c>
      <c r="C56" s="204"/>
      <c r="D56" s="204"/>
      <c r="E56" s="204"/>
      <c r="F56" s="204"/>
      <c r="G56" s="216">
        <f>ROUND(SUM(G52:G55),5)</f>
        <v>10131324.42</v>
      </c>
    </row>
    <row r="57" spans="1:7" s="203" customFormat="1" ht="10.8" thickBot="1" x14ac:dyDescent="0.25">
      <c r="A57" s="204" t="s">
        <v>128</v>
      </c>
      <c r="B57" s="204"/>
      <c r="C57" s="204"/>
      <c r="D57" s="204"/>
      <c r="E57" s="204"/>
      <c r="F57" s="204"/>
      <c r="G57" s="220">
        <f>ROUND(G25+G51+G56,5)</f>
        <v>14349709.970000001</v>
      </c>
    </row>
    <row r="58" spans="1:7" ht="15" thickTop="1" x14ac:dyDescent="0.3"/>
  </sheetData>
  <phoneticPr fontId="33" type="noConversion"/>
  <pageMargins left="0.7" right="0.7" top="0.75" bottom="0.75" header="0.3" footer="0.3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5"/>
  <sheetViews>
    <sheetView topLeftCell="A270" zoomScaleNormal="100" workbookViewId="0">
      <selection activeCell="A260" sqref="A1:XFD1048576"/>
    </sheetView>
  </sheetViews>
  <sheetFormatPr defaultColWidth="9.109375" defaultRowHeight="14.4" x14ac:dyDescent="0.3"/>
  <cols>
    <col min="1" max="6" width="3" style="203" customWidth="1"/>
    <col min="7" max="7" width="40.109375" style="203" customWidth="1"/>
    <col min="8" max="8" width="12.33203125" style="202" bestFit="1" customWidth="1"/>
    <col min="9" max="9" width="2.33203125" style="202" customWidth="1"/>
    <col min="10" max="10" width="10.88671875" style="202" bestFit="1" customWidth="1"/>
    <col min="11" max="11" width="2.33203125" style="202" customWidth="1"/>
    <col min="12" max="12" width="12" style="202" bestFit="1" customWidth="1"/>
    <col min="13" max="13" width="2.33203125" style="202" customWidth="1"/>
    <col min="14" max="14" width="10.33203125" style="202" bestFit="1" customWidth="1"/>
    <col min="15" max="15" width="9.109375" style="202"/>
    <col min="16" max="16" width="10" style="202" bestFit="1" customWidth="1"/>
    <col min="17" max="16384" width="9.109375" style="202"/>
  </cols>
  <sheetData>
    <row r="1" spans="1:14" ht="15" thickBot="1" x14ac:dyDescent="0.35">
      <c r="A1" s="204"/>
      <c r="B1" s="204"/>
      <c r="C1" s="204"/>
      <c r="D1" s="204"/>
      <c r="E1" s="204"/>
      <c r="F1" s="204"/>
      <c r="G1" s="204"/>
      <c r="H1" s="205"/>
      <c r="I1" s="206"/>
      <c r="J1" s="205"/>
      <c r="K1" s="206"/>
      <c r="L1" s="205"/>
      <c r="M1" s="206"/>
      <c r="N1" s="205"/>
    </row>
    <row r="2" spans="1:14" s="207" customFormat="1" ht="15.6" thickTop="1" thickBot="1" x14ac:dyDescent="0.35">
      <c r="A2" s="208"/>
      <c r="B2" s="208"/>
      <c r="C2" s="208"/>
      <c r="D2" s="208"/>
      <c r="E2" s="208"/>
      <c r="F2" s="208"/>
      <c r="G2" s="208"/>
      <c r="H2" s="209" t="s">
        <v>550</v>
      </c>
      <c r="I2" s="210"/>
      <c r="J2" s="209" t="s">
        <v>255</v>
      </c>
      <c r="K2" s="210"/>
      <c r="L2" s="209" t="s">
        <v>256</v>
      </c>
      <c r="M2" s="210"/>
      <c r="N2" s="209" t="s">
        <v>0</v>
      </c>
    </row>
    <row r="3" spans="1:14" ht="15" thickTop="1" x14ac:dyDescent="0.3">
      <c r="A3" s="204"/>
      <c r="B3" s="204"/>
      <c r="C3" s="204" t="s">
        <v>1</v>
      </c>
      <c r="D3" s="204"/>
      <c r="E3" s="204"/>
      <c r="F3" s="204"/>
      <c r="G3" s="204"/>
      <c r="H3" s="211"/>
      <c r="I3" s="212"/>
      <c r="J3" s="211"/>
      <c r="K3" s="212"/>
      <c r="L3" s="211"/>
      <c r="M3" s="212"/>
      <c r="N3" s="213"/>
    </row>
    <row r="4" spans="1:14" x14ac:dyDescent="0.3">
      <c r="A4" s="204"/>
      <c r="B4" s="204"/>
      <c r="C4" s="204"/>
      <c r="D4" s="204" t="s">
        <v>33</v>
      </c>
      <c r="E4" s="204"/>
      <c r="F4" s="204"/>
      <c r="G4" s="204"/>
      <c r="H4" s="211"/>
      <c r="I4" s="212"/>
      <c r="J4" s="211"/>
      <c r="K4" s="212"/>
      <c r="L4" s="211"/>
      <c r="M4" s="212"/>
      <c r="N4" s="213"/>
    </row>
    <row r="5" spans="1:14" x14ac:dyDescent="0.3">
      <c r="A5" s="204"/>
      <c r="B5" s="204"/>
      <c r="C5" s="204"/>
      <c r="D5" s="204"/>
      <c r="E5" s="204" t="s">
        <v>34</v>
      </c>
      <c r="F5" s="204"/>
      <c r="G5" s="204"/>
      <c r="H5" s="211">
        <v>2122251.91</v>
      </c>
      <c r="I5" s="212"/>
      <c r="J5" s="211">
        <v>2740987.65</v>
      </c>
      <c r="K5" s="212"/>
      <c r="L5" s="211">
        <f>ROUND((H5-J5),5)</f>
        <v>-618735.74</v>
      </c>
      <c r="M5" s="212"/>
      <c r="N5" s="213">
        <f>ROUND(IF(J5=0, IF(H5=0, 0, 1), H5/J5),5)</f>
        <v>0.77427000000000001</v>
      </c>
    </row>
    <row r="6" spans="1:14" x14ac:dyDescent="0.3">
      <c r="A6" s="204"/>
      <c r="B6" s="204"/>
      <c r="C6" s="204"/>
      <c r="D6" s="204"/>
      <c r="E6" s="204" t="s">
        <v>96</v>
      </c>
      <c r="F6" s="204"/>
      <c r="G6" s="204"/>
      <c r="H6" s="211">
        <v>130090.58</v>
      </c>
      <c r="I6" s="212"/>
      <c r="J6" s="211">
        <v>145000</v>
      </c>
      <c r="K6" s="212"/>
      <c r="L6" s="211">
        <f>ROUND((H6-J6),5)</f>
        <v>-14909.42</v>
      </c>
      <c r="M6" s="212"/>
      <c r="N6" s="213">
        <f>ROUND(IF(J6=0, IF(H6=0, 0, 1), H6/J6),5)</f>
        <v>0.89717999999999998</v>
      </c>
    </row>
    <row r="7" spans="1:14" x14ac:dyDescent="0.3">
      <c r="A7" s="204"/>
      <c r="B7" s="204"/>
      <c r="C7" s="204"/>
      <c r="D7" s="204"/>
      <c r="E7" s="204" t="s">
        <v>35</v>
      </c>
      <c r="F7" s="204"/>
      <c r="G7" s="204"/>
      <c r="H7" s="211">
        <v>69515.100000000006</v>
      </c>
      <c r="I7" s="212"/>
      <c r="J7" s="211">
        <v>53000</v>
      </c>
      <c r="K7" s="212"/>
      <c r="L7" s="211">
        <f>ROUND((H7-J7),5)</f>
        <v>16515.099999999999</v>
      </c>
      <c r="M7" s="212"/>
      <c r="N7" s="213">
        <f>ROUND(IF(J7=0, IF(H7=0, 0, 1), H7/J7),5)</f>
        <v>1.3116099999999999</v>
      </c>
    </row>
    <row r="8" spans="1:14" x14ac:dyDescent="0.3">
      <c r="A8" s="204"/>
      <c r="B8" s="204"/>
      <c r="C8" s="204"/>
      <c r="D8" s="204"/>
      <c r="E8" s="204" t="s">
        <v>97</v>
      </c>
      <c r="F8" s="204"/>
      <c r="G8" s="204"/>
      <c r="H8" s="211">
        <v>27509.81</v>
      </c>
      <c r="I8" s="212"/>
      <c r="J8" s="211">
        <v>20000</v>
      </c>
      <c r="K8" s="212"/>
      <c r="L8" s="211">
        <f>ROUND((H8-J8),5)</f>
        <v>7509.81</v>
      </c>
      <c r="M8" s="212"/>
      <c r="N8" s="213">
        <f>ROUND(IF(J8=0, IF(H8=0, 0, 1), H8/J8),5)</f>
        <v>1.3754900000000001</v>
      </c>
    </row>
    <row r="9" spans="1:14" x14ac:dyDescent="0.3">
      <c r="A9" s="204"/>
      <c r="B9" s="204"/>
      <c r="C9" s="204"/>
      <c r="D9" s="204"/>
      <c r="E9" s="204" t="s">
        <v>36</v>
      </c>
      <c r="F9" s="204"/>
      <c r="G9" s="204"/>
      <c r="H9" s="211">
        <v>7079.03</v>
      </c>
      <c r="I9" s="212"/>
      <c r="J9" s="211">
        <v>18000</v>
      </c>
      <c r="K9" s="212"/>
      <c r="L9" s="211">
        <f>ROUND((H9-J9),5)</f>
        <v>-10920.97</v>
      </c>
      <c r="M9" s="212"/>
      <c r="N9" s="213">
        <f>ROUND(IF(J9=0, IF(H9=0, 0, 1), H9/J9),5)</f>
        <v>0.39328000000000002</v>
      </c>
    </row>
    <row r="10" spans="1:14" x14ac:dyDescent="0.3">
      <c r="A10" s="204"/>
      <c r="B10" s="204"/>
      <c r="C10" s="204"/>
      <c r="D10" s="204"/>
      <c r="E10" s="204" t="s">
        <v>37</v>
      </c>
      <c r="F10" s="204"/>
      <c r="G10" s="204"/>
      <c r="H10" s="211">
        <v>82734.179999999993</v>
      </c>
      <c r="I10" s="212"/>
      <c r="J10" s="211">
        <v>80000</v>
      </c>
      <c r="K10" s="212"/>
      <c r="L10" s="211">
        <f>ROUND((H10-J10),5)</f>
        <v>2734.18</v>
      </c>
      <c r="M10" s="212"/>
      <c r="N10" s="213">
        <f>ROUND(IF(J10=0, IF(H10=0, 0, 1), H10/J10),5)</f>
        <v>1.0341800000000001</v>
      </c>
    </row>
    <row r="11" spans="1:14" x14ac:dyDescent="0.3">
      <c r="A11" s="204"/>
      <c r="B11" s="204"/>
      <c r="C11" s="204"/>
      <c r="D11" s="204"/>
      <c r="E11" s="204" t="s">
        <v>193</v>
      </c>
      <c r="F11" s="204"/>
      <c r="G11" s="204"/>
      <c r="H11" s="211">
        <v>35925.879999999997</v>
      </c>
      <c r="I11" s="212"/>
      <c r="J11" s="211">
        <v>50000</v>
      </c>
      <c r="K11" s="212"/>
      <c r="L11" s="211">
        <f>ROUND((H11-J11),5)</f>
        <v>-14074.12</v>
      </c>
      <c r="M11" s="212"/>
      <c r="N11" s="213">
        <f>ROUND(IF(J11=0, IF(H11=0, 0, 1), H11/J11),5)</f>
        <v>0.71852000000000005</v>
      </c>
    </row>
    <row r="12" spans="1:14" x14ac:dyDescent="0.3">
      <c r="A12" s="204"/>
      <c r="B12" s="204"/>
      <c r="C12" s="204"/>
      <c r="D12" s="204"/>
      <c r="E12" s="204" t="s">
        <v>551</v>
      </c>
      <c r="F12" s="204"/>
      <c r="G12" s="204"/>
      <c r="H12" s="211">
        <v>1599313.63</v>
      </c>
      <c r="I12" s="212"/>
      <c r="J12" s="211"/>
      <c r="K12" s="212"/>
      <c r="L12" s="211"/>
      <c r="M12" s="212"/>
      <c r="N12" s="213"/>
    </row>
    <row r="13" spans="1:14" x14ac:dyDescent="0.3">
      <c r="A13" s="204"/>
      <c r="B13" s="204"/>
      <c r="C13" s="204"/>
      <c r="D13" s="204"/>
      <c r="E13" s="204" t="s">
        <v>38</v>
      </c>
      <c r="F13" s="204"/>
      <c r="G13" s="204"/>
      <c r="H13" s="211">
        <v>30369.81</v>
      </c>
      <c r="I13" s="212"/>
      <c r="J13" s="211">
        <v>50000</v>
      </c>
      <c r="K13" s="212"/>
      <c r="L13" s="211">
        <f>ROUND((H13-J13),5)</f>
        <v>-19630.189999999999</v>
      </c>
      <c r="M13" s="212"/>
      <c r="N13" s="213">
        <f>ROUND(IF(J13=0, IF(H13=0, 0, 1), H13/J13),5)</f>
        <v>0.60740000000000005</v>
      </c>
    </row>
    <row r="14" spans="1:14" ht="15" thickBot="1" x14ac:dyDescent="0.35">
      <c r="A14" s="204"/>
      <c r="B14" s="204"/>
      <c r="C14" s="204"/>
      <c r="D14" s="204"/>
      <c r="E14" s="204" t="s">
        <v>344</v>
      </c>
      <c r="F14" s="204"/>
      <c r="G14" s="204"/>
      <c r="H14" s="214">
        <v>272000</v>
      </c>
      <c r="I14" s="212"/>
      <c r="J14" s="214">
        <v>272000</v>
      </c>
      <c r="K14" s="212"/>
      <c r="L14" s="214">
        <f>ROUND((H14-J14),5)</f>
        <v>0</v>
      </c>
      <c r="M14" s="212"/>
      <c r="N14" s="215">
        <f>ROUND(IF(J14=0, IF(H14=0, 0, 1), H14/J14),5)</f>
        <v>1</v>
      </c>
    </row>
    <row r="15" spans="1:14" x14ac:dyDescent="0.3">
      <c r="A15" s="204"/>
      <c r="B15" s="204"/>
      <c r="C15" s="204"/>
      <c r="D15" s="204" t="s">
        <v>39</v>
      </c>
      <c r="E15" s="204"/>
      <c r="F15" s="204"/>
      <c r="G15" s="204"/>
      <c r="H15" s="211">
        <f>ROUND(SUM(H4:H14),5)</f>
        <v>4376789.93</v>
      </c>
      <c r="I15" s="212"/>
      <c r="J15" s="211">
        <f>ROUND(SUM(J4:J14),5)</f>
        <v>3428987.65</v>
      </c>
      <c r="K15" s="212"/>
      <c r="L15" s="211">
        <f>ROUND((H15-J15),5)</f>
        <v>947802.28</v>
      </c>
      <c r="M15" s="212"/>
      <c r="N15" s="213">
        <f>ROUND(IF(J15=0, IF(H15=0, 0, 1), H15/J15),5)</f>
        <v>1.27641</v>
      </c>
    </row>
    <row r="16" spans="1:14" x14ac:dyDescent="0.3">
      <c r="A16" s="204"/>
      <c r="B16" s="204"/>
      <c r="C16" s="204"/>
      <c r="D16" s="204" t="s">
        <v>40</v>
      </c>
      <c r="E16" s="204"/>
      <c r="F16" s="204"/>
      <c r="G16" s="204"/>
      <c r="H16" s="211">
        <v>21186283.039999999</v>
      </c>
      <c r="I16" s="212"/>
      <c r="J16" s="211">
        <v>25604791.920000002</v>
      </c>
      <c r="K16" s="212"/>
      <c r="L16" s="211">
        <f>ROUND((H16-J16),5)</f>
        <v>-4418508.88</v>
      </c>
      <c r="M16" s="212"/>
      <c r="N16" s="213">
        <f>ROUND(IF(J16=0, IF(H16=0, 0, 1), H16/J16),5)</f>
        <v>0.82743</v>
      </c>
    </row>
    <row r="17" spans="1:14" x14ac:dyDescent="0.3">
      <c r="A17" s="204"/>
      <c r="B17" s="204"/>
      <c r="C17" s="204"/>
      <c r="D17" s="204" t="s">
        <v>41</v>
      </c>
      <c r="E17" s="204"/>
      <c r="F17" s="204"/>
      <c r="G17" s="204"/>
      <c r="H17" s="211"/>
      <c r="I17" s="212"/>
      <c r="J17" s="211"/>
      <c r="K17" s="212"/>
      <c r="L17" s="211"/>
      <c r="M17" s="212"/>
      <c r="N17" s="213"/>
    </row>
    <row r="18" spans="1:14" x14ac:dyDescent="0.3">
      <c r="A18" s="204"/>
      <c r="B18" s="204"/>
      <c r="C18" s="204"/>
      <c r="D18" s="204"/>
      <c r="E18" s="204" t="s">
        <v>257</v>
      </c>
      <c r="F18" s="204"/>
      <c r="G18" s="204"/>
      <c r="H18" s="211">
        <v>210506.48</v>
      </c>
      <c r="I18" s="212"/>
      <c r="J18" s="211">
        <v>250000</v>
      </c>
      <c r="K18" s="212"/>
      <c r="L18" s="211">
        <f>ROUND((H18-J18),5)</f>
        <v>-39493.519999999997</v>
      </c>
      <c r="M18" s="212"/>
      <c r="N18" s="213">
        <f>ROUND(IF(J18=0, IF(H18=0, 0, 1), H18/J18),5)</f>
        <v>0.84202999999999995</v>
      </c>
    </row>
    <row r="19" spans="1:14" x14ac:dyDescent="0.3">
      <c r="A19" s="204"/>
      <c r="B19" s="204"/>
      <c r="C19" s="204"/>
      <c r="D19" s="204"/>
      <c r="E19" s="204" t="s">
        <v>204</v>
      </c>
      <c r="F19" s="204"/>
      <c r="G19" s="204"/>
      <c r="H19" s="211">
        <v>325000.09999999998</v>
      </c>
      <c r="I19" s="212"/>
      <c r="J19" s="211">
        <v>308654</v>
      </c>
      <c r="K19" s="212"/>
      <c r="L19" s="211">
        <f>ROUND((H19-J19),5)</f>
        <v>16346.1</v>
      </c>
      <c r="M19" s="212"/>
      <c r="N19" s="213">
        <f>ROUND(IF(J19=0, IF(H19=0, 0, 1), H19/J19),5)</f>
        <v>1.0529599999999999</v>
      </c>
    </row>
    <row r="20" spans="1:14" x14ac:dyDescent="0.3">
      <c r="A20" s="204"/>
      <c r="B20" s="204"/>
      <c r="C20" s="204"/>
      <c r="D20" s="204"/>
      <c r="E20" s="204" t="s">
        <v>258</v>
      </c>
      <c r="F20" s="204"/>
      <c r="G20" s="204"/>
      <c r="H20" s="211">
        <v>183531.41</v>
      </c>
      <c r="I20" s="212"/>
      <c r="J20" s="211">
        <v>308167.5</v>
      </c>
      <c r="K20" s="212"/>
      <c r="L20" s="211">
        <f>ROUND((H20-J20),5)</f>
        <v>-124636.09</v>
      </c>
      <c r="M20" s="212"/>
      <c r="N20" s="213">
        <f>ROUND(IF(J20=0, IF(H20=0, 0, 1), H20/J20),5)</f>
        <v>0.59555999999999998</v>
      </c>
    </row>
    <row r="21" spans="1:14" x14ac:dyDescent="0.3">
      <c r="A21" s="204"/>
      <c r="B21" s="204"/>
      <c r="C21" s="204"/>
      <c r="D21" s="204"/>
      <c r="E21" s="204" t="s">
        <v>247</v>
      </c>
      <c r="F21" s="204"/>
      <c r="G21" s="204"/>
      <c r="H21" s="211">
        <v>377952.99</v>
      </c>
      <c r="I21" s="212"/>
      <c r="J21" s="211">
        <v>465910.7</v>
      </c>
      <c r="K21" s="212"/>
      <c r="L21" s="211">
        <f>ROUND((H21-J21),5)</f>
        <v>-87957.71</v>
      </c>
      <c r="M21" s="212"/>
      <c r="N21" s="213">
        <f>ROUND(IF(J21=0, IF(H21=0, 0, 1), H21/J21),5)</f>
        <v>0.81120999999999999</v>
      </c>
    </row>
    <row r="22" spans="1:14" x14ac:dyDescent="0.3">
      <c r="A22" s="204"/>
      <c r="B22" s="204"/>
      <c r="C22" s="204"/>
      <c r="D22" s="204"/>
      <c r="E22" s="204" t="s">
        <v>248</v>
      </c>
      <c r="F22" s="204"/>
      <c r="G22" s="204"/>
      <c r="H22" s="211">
        <v>66740.84</v>
      </c>
      <c r="I22" s="212"/>
      <c r="J22" s="211">
        <v>131190.65</v>
      </c>
      <c r="K22" s="212"/>
      <c r="L22" s="211">
        <f>ROUND((H22-J22),5)</f>
        <v>-64449.81</v>
      </c>
      <c r="M22" s="212"/>
      <c r="N22" s="213">
        <f>ROUND(IF(J22=0, IF(H22=0, 0, 1), H22/J22),5)</f>
        <v>0.50873000000000002</v>
      </c>
    </row>
    <row r="23" spans="1:14" x14ac:dyDescent="0.3">
      <c r="A23" s="204"/>
      <c r="B23" s="204"/>
      <c r="C23" s="204"/>
      <c r="D23" s="204"/>
      <c r="E23" s="204" t="s">
        <v>196</v>
      </c>
      <c r="F23" s="204"/>
      <c r="G23" s="204"/>
      <c r="H23" s="211">
        <v>328360.90000000002</v>
      </c>
      <c r="I23" s="212"/>
      <c r="J23" s="211">
        <v>699157.98</v>
      </c>
      <c r="K23" s="212"/>
      <c r="L23" s="211">
        <f>ROUND((H23-J23),5)</f>
        <v>-370797.08</v>
      </c>
      <c r="M23" s="212"/>
      <c r="N23" s="213">
        <f>ROUND(IF(J23=0, IF(H23=0, 0, 1), H23/J23),5)</f>
        <v>0.46965000000000001</v>
      </c>
    </row>
    <row r="24" spans="1:14" x14ac:dyDescent="0.3">
      <c r="A24" s="204"/>
      <c r="B24" s="204"/>
      <c r="C24" s="204"/>
      <c r="D24" s="204"/>
      <c r="E24" s="204" t="s">
        <v>197</v>
      </c>
      <c r="F24" s="204"/>
      <c r="G24" s="204"/>
      <c r="H24" s="211">
        <v>21095.29</v>
      </c>
      <c r="I24" s="212"/>
      <c r="J24" s="211">
        <v>44261.88</v>
      </c>
      <c r="K24" s="212"/>
      <c r="L24" s="211">
        <f>ROUND((H24-J24),5)</f>
        <v>-23166.59</v>
      </c>
      <c r="M24" s="212"/>
      <c r="N24" s="213">
        <f>ROUND(IF(J24=0, IF(H24=0, 0, 1), H24/J24),5)</f>
        <v>0.47660000000000002</v>
      </c>
    </row>
    <row r="25" spans="1:14" x14ac:dyDescent="0.3">
      <c r="A25" s="204"/>
      <c r="B25" s="204"/>
      <c r="C25" s="204"/>
      <c r="D25" s="204"/>
      <c r="E25" s="204" t="s">
        <v>259</v>
      </c>
      <c r="F25" s="204"/>
      <c r="G25" s="204"/>
      <c r="H25" s="211">
        <v>17294.5</v>
      </c>
      <c r="I25" s="212"/>
      <c r="J25" s="211">
        <v>26811.72</v>
      </c>
      <c r="K25" s="212"/>
      <c r="L25" s="211">
        <f>ROUND((H25-J25),5)</f>
        <v>-9517.2199999999993</v>
      </c>
      <c r="M25" s="212"/>
      <c r="N25" s="213">
        <f>ROUND(IF(J25=0, IF(H25=0, 0, 1), H25/J25),5)</f>
        <v>0.64503999999999995</v>
      </c>
    </row>
    <row r="26" spans="1:14" x14ac:dyDescent="0.3">
      <c r="A26" s="204"/>
      <c r="B26" s="204"/>
      <c r="C26" s="204"/>
      <c r="D26" s="204"/>
      <c r="E26" s="204" t="s">
        <v>198</v>
      </c>
      <c r="F26" s="204"/>
      <c r="G26" s="204"/>
      <c r="H26" s="211">
        <v>36272.839999999997</v>
      </c>
      <c r="I26" s="212"/>
      <c r="J26" s="211">
        <v>72323.100000000006</v>
      </c>
      <c r="K26" s="212"/>
      <c r="L26" s="211">
        <f>ROUND((H26-J26),5)</f>
        <v>-36050.26</v>
      </c>
      <c r="M26" s="212"/>
      <c r="N26" s="213">
        <f>ROUND(IF(J26=0, IF(H26=0, 0, 1), H26/J26),5)</f>
        <v>0.50153999999999999</v>
      </c>
    </row>
    <row r="27" spans="1:14" x14ac:dyDescent="0.3">
      <c r="A27" s="204"/>
      <c r="B27" s="204"/>
      <c r="C27" s="204"/>
      <c r="D27" s="204"/>
      <c r="E27" s="204" t="s">
        <v>345</v>
      </c>
      <c r="F27" s="204"/>
      <c r="G27" s="204"/>
      <c r="H27" s="211">
        <v>818647.67</v>
      </c>
      <c r="I27" s="212"/>
      <c r="J27" s="211">
        <v>1000000</v>
      </c>
      <c r="K27" s="212"/>
      <c r="L27" s="211">
        <f>ROUND((H27-J27),5)</f>
        <v>-181352.33</v>
      </c>
      <c r="M27" s="212"/>
      <c r="N27" s="213">
        <f>ROUND(IF(J27=0, IF(H27=0, 0, 1), H27/J27),5)</f>
        <v>0.81864999999999999</v>
      </c>
    </row>
    <row r="28" spans="1:14" ht="15" thickBot="1" x14ac:dyDescent="0.35">
      <c r="A28" s="204"/>
      <c r="B28" s="204"/>
      <c r="C28" s="204"/>
      <c r="D28" s="204"/>
      <c r="E28" s="204" t="s">
        <v>311</v>
      </c>
      <c r="F28" s="204"/>
      <c r="G28" s="204"/>
      <c r="H28" s="211">
        <v>0</v>
      </c>
      <c r="I28" s="212"/>
      <c r="J28" s="211">
        <v>0</v>
      </c>
      <c r="K28" s="212"/>
      <c r="L28" s="211">
        <f>ROUND((H28-J28),5)</f>
        <v>0</v>
      </c>
      <c r="M28" s="212"/>
      <c r="N28" s="213">
        <f>ROUND(IF(J28=0, IF(H28=0, 0, 1), H28/J28),5)</f>
        <v>0</v>
      </c>
    </row>
    <row r="29" spans="1:14" ht="15" thickBot="1" x14ac:dyDescent="0.35">
      <c r="A29" s="204"/>
      <c r="B29" s="204"/>
      <c r="C29" s="204"/>
      <c r="D29" s="204" t="s">
        <v>42</v>
      </c>
      <c r="E29" s="204"/>
      <c r="F29" s="204"/>
      <c r="G29" s="204"/>
      <c r="H29" s="216">
        <f>ROUND(SUM(H17:H28),5)</f>
        <v>2385403.02</v>
      </c>
      <c r="I29" s="212"/>
      <c r="J29" s="216">
        <f>ROUND(SUM(J17:J28),5)</f>
        <v>3306477.53</v>
      </c>
      <c r="K29" s="212"/>
      <c r="L29" s="216">
        <f>ROUND((H29-J29),5)</f>
        <v>-921074.51</v>
      </c>
      <c r="M29" s="212"/>
      <c r="N29" s="217">
        <f>ROUND(IF(J29=0, IF(H29=0, 0, 1), H29/J29),5)</f>
        <v>0.72143000000000002</v>
      </c>
    </row>
    <row r="30" spans="1:14" ht="15" thickBot="1" x14ac:dyDescent="0.35">
      <c r="A30" s="204"/>
      <c r="B30" s="204"/>
      <c r="C30" s="204" t="s">
        <v>2</v>
      </c>
      <c r="D30" s="204"/>
      <c r="E30" s="204"/>
      <c r="F30" s="204"/>
      <c r="G30" s="204"/>
      <c r="H30" s="218">
        <f>ROUND(H3+SUM(H15:H16)+H29,5)</f>
        <v>27948475.989999998</v>
      </c>
      <c r="I30" s="212"/>
      <c r="J30" s="218">
        <f>ROUND(J3+SUM(J15:J16)+J29,5)</f>
        <v>32340257.100000001</v>
      </c>
      <c r="K30" s="212"/>
      <c r="L30" s="218">
        <f>ROUND((H30-J30),5)</f>
        <v>-4391781.1100000003</v>
      </c>
      <c r="M30" s="212"/>
      <c r="N30" s="219">
        <f>ROUND(IF(J30=0, IF(H30=0, 0, 1), H30/J30),5)</f>
        <v>0.86419999999999997</v>
      </c>
    </row>
    <row r="31" spans="1:14" x14ac:dyDescent="0.3">
      <c r="A31" s="204"/>
      <c r="B31" s="204" t="s">
        <v>43</v>
      </c>
      <c r="C31" s="204"/>
      <c r="D31" s="204"/>
      <c r="E31" s="204"/>
      <c r="F31" s="204"/>
      <c r="G31" s="204"/>
      <c r="H31" s="211">
        <f>H30</f>
        <v>27948475.989999998</v>
      </c>
      <c r="I31" s="212"/>
      <c r="J31" s="211">
        <f>J30</f>
        <v>32340257.100000001</v>
      </c>
      <c r="K31" s="212"/>
      <c r="L31" s="211">
        <f>ROUND((H31-J31),5)</f>
        <v>-4391781.1100000003</v>
      </c>
      <c r="M31" s="212"/>
      <c r="N31" s="213">
        <f>ROUND(IF(J31=0, IF(H31=0, 0, 1), H31/J31),5)</f>
        <v>0.86419999999999997</v>
      </c>
    </row>
    <row r="32" spans="1:14" x14ac:dyDescent="0.3">
      <c r="A32" s="204"/>
      <c r="B32" s="204"/>
      <c r="C32" s="204" t="s">
        <v>3</v>
      </c>
      <c r="D32" s="204"/>
      <c r="E32" s="204"/>
      <c r="F32" s="204"/>
      <c r="G32" s="204"/>
      <c r="H32" s="211"/>
      <c r="I32" s="212"/>
      <c r="J32" s="211"/>
      <c r="K32" s="212"/>
      <c r="L32" s="211"/>
      <c r="M32" s="212"/>
      <c r="N32" s="213"/>
    </row>
    <row r="33" spans="1:14" x14ac:dyDescent="0.3">
      <c r="A33" s="204"/>
      <c r="B33" s="204"/>
      <c r="C33" s="204"/>
      <c r="D33" s="204" t="s">
        <v>44</v>
      </c>
      <c r="E33" s="204"/>
      <c r="F33" s="204"/>
      <c r="G33" s="204"/>
      <c r="H33" s="211"/>
      <c r="I33" s="212"/>
      <c r="J33" s="211"/>
      <c r="K33" s="212"/>
      <c r="L33" s="211"/>
      <c r="M33" s="212"/>
      <c r="N33" s="213"/>
    </row>
    <row r="34" spans="1:14" x14ac:dyDescent="0.3">
      <c r="A34" s="204"/>
      <c r="B34" s="204"/>
      <c r="C34" s="204"/>
      <c r="D34" s="204"/>
      <c r="E34" s="204" t="s">
        <v>213</v>
      </c>
      <c r="F34" s="204"/>
      <c r="G34" s="204"/>
      <c r="H34" s="211"/>
      <c r="I34" s="212"/>
      <c r="J34" s="211"/>
      <c r="K34" s="212"/>
      <c r="L34" s="211"/>
      <c r="M34" s="212"/>
      <c r="N34" s="213"/>
    </row>
    <row r="35" spans="1:14" x14ac:dyDescent="0.3">
      <c r="A35" s="204"/>
      <c r="B35" s="204"/>
      <c r="C35" s="204"/>
      <c r="D35" s="204"/>
      <c r="E35" s="204"/>
      <c r="F35" s="204" t="s">
        <v>214</v>
      </c>
      <c r="G35" s="204"/>
      <c r="H35" s="211"/>
      <c r="I35" s="212"/>
      <c r="J35" s="211"/>
      <c r="K35" s="212"/>
      <c r="L35" s="211"/>
      <c r="M35" s="212"/>
      <c r="N35" s="213"/>
    </row>
    <row r="36" spans="1:14" x14ac:dyDescent="0.3">
      <c r="A36" s="204"/>
      <c r="B36" s="204"/>
      <c r="C36" s="204"/>
      <c r="D36" s="204"/>
      <c r="E36" s="204"/>
      <c r="F36" s="204"/>
      <c r="G36" s="204" t="s">
        <v>129</v>
      </c>
      <c r="H36" s="211">
        <v>5492798.9500000002</v>
      </c>
      <c r="I36" s="212"/>
      <c r="J36" s="211">
        <v>14037333.880000001</v>
      </c>
      <c r="K36" s="212"/>
      <c r="L36" s="211">
        <f>ROUND((H36-J36),5)</f>
        <v>-8544534.9299999997</v>
      </c>
      <c r="M36" s="212"/>
      <c r="N36" s="213">
        <f>ROUND(IF(J36=0, IF(H36=0, 0, 1), H36/J36),5)</f>
        <v>0.39129999999999998</v>
      </c>
    </row>
    <row r="37" spans="1:14" x14ac:dyDescent="0.3">
      <c r="A37" s="204"/>
      <c r="B37" s="204"/>
      <c r="C37" s="204"/>
      <c r="D37" s="204"/>
      <c r="E37" s="204"/>
      <c r="F37" s="204"/>
      <c r="G37" s="204" t="s">
        <v>215</v>
      </c>
      <c r="H37" s="211">
        <v>2986434.73</v>
      </c>
      <c r="I37" s="212"/>
      <c r="J37" s="211"/>
      <c r="K37" s="212"/>
      <c r="L37" s="211"/>
      <c r="M37" s="212"/>
      <c r="N37" s="213"/>
    </row>
    <row r="38" spans="1:14" x14ac:dyDescent="0.3">
      <c r="A38" s="204"/>
      <c r="B38" s="204"/>
      <c r="C38" s="204"/>
      <c r="D38" s="204"/>
      <c r="E38" s="204"/>
      <c r="F38" s="204"/>
      <c r="G38" s="204" t="s">
        <v>131</v>
      </c>
      <c r="H38" s="211">
        <v>3301021.62</v>
      </c>
      <c r="I38" s="212"/>
      <c r="J38" s="211"/>
      <c r="K38" s="212"/>
      <c r="L38" s="211"/>
      <c r="M38" s="212"/>
      <c r="N38" s="213"/>
    </row>
    <row r="39" spans="1:14" ht="15" thickBot="1" x14ac:dyDescent="0.35">
      <c r="A39" s="204"/>
      <c r="B39" s="204"/>
      <c r="C39" s="204"/>
      <c r="D39" s="204"/>
      <c r="E39" s="204"/>
      <c r="F39" s="204"/>
      <c r="G39" s="204" t="s">
        <v>312</v>
      </c>
      <c r="H39" s="211">
        <v>94167.77</v>
      </c>
      <c r="I39" s="212"/>
      <c r="J39" s="211"/>
      <c r="K39" s="212"/>
      <c r="L39" s="211"/>
      <c r="M39" s="212"/>
      <c r="N39" s="213"/>
    </row>
    <row r="40" spans="1:14" ht="15" thickBot="1" x14ac:dyDescent="0.35">
      <c r="A40" s="204"/>
      <c r="B40" s="204"/>
      <c r="C40" s="204"/>
      <c r="D40" s="204"/>
      <c r="E40" s="204"/>
      <c r="F40" s="204" t="s">
        <v>216</v>
      </c>
      <c r="G40" s="204"/>
      <c r="H40" s="216">
        <f>ROUND(SUM(H35:H39),5)</f>
        <v>11874423.07</v>
      </c>
      <c r="I40" s="212"/>
      <c r="J40" s="216">
        <f>ROUND(SUM(J35:J39),5)</f>
        <v>14037333.880000001</v>
      </c>
      <c r="K40" s="212"/>
      <c r="L40" s="216">
        <f>ROUND((H40-J40),5)</f>
        <v>-2162910.81</v>
      </c>
      <c r="M40" s="212"/>
      <c r="N40" s="217">
        <f>ROUND(IF(J40=0, IF(H40=0, 0, 1), H40/J40),5)</f>
        <v>0.84592000000000001</v>
      </c>
    </row>
    <row r="41" spans="1:14" ht="15" thickBot="1" x14ac:dyDescent="0.35">
      <c r="A41" s="204"/>
      <c r="B41" s="204"/>
      <c r="C41" s="204"/>
      <c r="D41" s="204"/>
      <c r="E41" s="204" t="s">
        <v>217</v>
      </c>
      <c r="F41" s="204"/>
      <c r="G41" s="204"/>
      <c r="H41" s="218">
        <f>ROUND(H34+H40,5)</f>
        <v>11874423.07</v>
      </c>
      <c r="I41" s="212"/>
      <c r="J41" s="218">
        <f>ROUND(J34+J40,5)</f>
        <v>14037333.880000001</v>
      </c>
      <c r="K41" s="212"/>
      <c r="L41" s="218">
        <f>ROUND((H41-J41),5)</f>
        <v>-2162910.81</v>
      </c>
      <c r="M41" s="212"/>
      <c r="N41" s="219">
        <f>ROUND(IF(J41=0, IF(H41=0, 0, 1), H41/J41),5)</f>
        <v>0.84592000000000001</v>
      </c>
    </row>
    <row r="42" spans="1:14" x14ac:dyDescent="0.3">
      <c r="A42" s="204"/>
      <c r="B42" s="204"/>
      <c r="C42" s="204"/>
      <c r="D42" s="204" t="s">
        <v>218</v>
      </c>
      <c r="E42" s="204"/>
      <c r="F42" s="204"/>
      <c r="G42" s="204"/>
      <c r="H42" s="211">
        <f>ROUND(H33+H41,5)</f>
        <v>11874423.07</v>
      </c>
      <c r="I42" s="212"/>
      <c r="J42" s="211">
        <f>ROUND(J33+J41,5)</f>
        <v>14037333.880000001</v>
      </c>
      <c r="K42" s="212"/>
      <c r="L42" s="211">
        <f>ROUND((H42-J42),5)</f>
        <v>-2162910.81</v>
      </c>
      <c r="M42" s="212"/>
      <c r="N42" s="213">
        <f>ROUND(IF(J42=0, IF(H42=0, 0, 1), H42/J42),5)</f>
        <v>0.84592000000000001</v>
      </c>
    </row>
    <row r="43" spans="1:14" x14ac:dyDescent="0.3">
      <c r="A43" s="204"/>
      <c r="B43" s="204"/>
      <c r="C43" s="204"/>
      <c r="D43" s="204" t="s">
        <v>45</v>
      </c>
      <c r="E43" s="204"/>
      <c r="F43" s="204"/>
      <c r="G43" s="204"/>
      <c r="H43" s="211"/>
      <c r="I43" s="212"/>
      <c r="J43" s="211"/>
      <c r="K43" s="212"/>
      <c r="L43" s="211"/>
      <c r="M43" s="212"/>
      <c r="N43" s="213"/>
    </row>
    <row r="44" spans="1:14" x14ac:dyDescent="0.3">
      <c r="A44" s="204"/>
      <c r="B44" s="204"/>
      <c r="C44" s="204"/>
      <c r="D44" s="204"/>
      <c r="E44" s="204" t="s">
        <v>219</v>
      </c>
      <c r="F44" s="204"/>
      <c r="G44" s="204"/>
      <c r="H44" s="211"/>
      <c r="I44" s="212"/>
      <c r="J44" s="211"/>
      <c r="K44" s="212"/>
      <c r="L44" s="211"/>
      <c r="M44" s="212"/>
      <c r="N44" s="213"/>
    </row>
    <row r="45" spans="1:14" x14ac:dyDescent="0.3">
      <c r="A45" s="204"/>
      <c r="B45" s="204"/>
      <c r="C45" s="204"/>
      <c r="D45" s="204"/>
      <c r="E45" s="204"/>
      <c r="F45" s="204" t="s">
        <v>129</v>
      </c>
      <c r="G45" s="204"/>
      <c r="H45" s="211">
        <v>726834.21</v>
      </c>
      <c r="I45" s="212"/>
      <c r="J45" s="211">
        <v>4632320.18</v>
      </c>
      <c r="K45" s="212"/>
      <c r="L45" s="211">
        <f>ROUND((H45-J45),5)</f>
        <v>-3905485.97</v>
      </c>
      <c r="M45" s="212"/>
      <c r="N45" s="213">
        <f>ROUND(IF(J45=0, IF(H45=0, 0, 1), H45/J45),5)</f>
        <v>0.15690999999999999</v>
      </c>
    </row>
    <row r="46" spans="1:14" x14ac:dyDescent="0.3">
      <c r="A46" s="204"/>
      <c r="B46" s="204"/>
      <c r="C46" s="204"/>
      <c r="D46" s="204"/>
      <c r="E46" s="204"/>
      <c r="F46" s="204" t="s">
        <v>130</v>
      </c>
      <c r="G46" s="204"/>
      <c r="H46" s="211">
        <v>372557.9</v>
      </c>
      <c r="I46" s="212"/>
      <c r="J46" s="211"/>
      <c r="K46" s="212"/>
      <c r="L46" s="211"/>
      <c r="M46" s="212"/>
      <c r="N46" s="213"/>
    </row>
    <row r="47" spans="1:14" ht="15" thickBot="1" x14ac:dyDescent="0.35">
      <c r="A47" s="204"/>
      <c r="B47" s="204"/>
      <c r="C47" s="204"/>
      <c r="D47" s="204"/>
      <c r="E47" s="204"/>
      <c r="F47" s="204" t="s">
        <v>131</v>
      </c>
      <c r="G47" s="204"/>
      <c r="H47" s="214">
        <v>407761.47</v>
      </c>
      <c r="I47" s="212"/>
      <c r="J47" s="214"/>
      <c r="K47" s="212"/>
      <c r="L47" s="214"/>
      <c r="M47" s="212"/>
      <c r="N47" s="215"/>
    </row>
    <row r="48" spans="1:14" x14ac:dyDescent="0.3">
      <c r="A48" s="204"/>
      <c r="B48" s="204"/>
      <c r="C48" s="204"/>
      <c r="D48" s="204"/>
      <c r="E48" s="204" t="s">
        <v>220</v>
      </c>
      <c r="F48" s="204"/>
      <c r="G48" s="204"/>
      <c r="H48" s="211">
        <f>ROUND(SUM(H44:H47),5)</f>
        <v>1507153.58</v>
      </c>
      <c r="I48" s="212"/>
      <c r="J48" s="211">
        <f>ROUND(SUM(J44:J47),5)</f>
        <v>4632320.18</v>
      </c>
      <c r="K48" s="212"/>
      <c r="L48" s="211">
        <f>ROUND((H48-J48),5)</f>
        <v>-3125166.6</v>
      </c>
      <c r="M48" s="212"/>
      <c r="N48" s="213">
        <f>ROUND(IF(J48=0, IF(H48=0, 0, 1), H48/J48),5)</f>
        <v>0.32535999999999998</v>
      </c>
    </row>
    <row r="49" spans="1:14" x14ac:dyDescent="0.3">
      <c r="A49" s="204"/>
      <c r="B49" s="204"/>
      <c r="C49" s="204"/>
      <c r="D49" s="204"/>
      <c r="E49" s="204" t="s">
        <v>298</v>
      </c>
      <c r="F49" s="204"/>
      <c r="G49" s="204"/>
      <c r="H49" s="211"/>
      <c r="I49" s="212"/>
      <c r="J49" s="211"/>
      <c r="K49" s="212"/>
      <c r="L49" s="211"/>
      <c r="M49" s="212"/>
      <c r="N49" s="213"/>
    </row>
    <row r="50" spans="1:14" ht="15" thickBot="1" x14ac:dyDescent="0.35">
      <c r="A50" s="204"/>
      <c r="B50" s="204"/>
      <c r="C50" s="204"/>
      <c r="D50" s="204"/>
      <c r="E50" s="204"/>
      <c r="F50" s="204" t="s">
        <v>313</v>
      </c>
      <c r="G50" s="204"/>
      <c r="H50" s="214">
        <v>15119.51</v>
      </c>
      <c r="I50" s="212"/>
      <c r="J50" s="211"/>
      <c r="K50" s="212"/>
      <c r="L50" s="211"/>
      <c r="M50" s="212"/>
      <c r="N50" s="213"/>
    </row>
    <row r="51" spans="1:14" x14ac:dyDescent="0.3">
      <c r="A51" s="204"/>
      <c r="B51" s="204"/>
      <c r="C51" s="204"/>
      <c r="D51" s="204"/>
      <c r="E51" s="204" t="s">
        <v>299</v>
      </c>
      <c r="F51" s="204"/>
      <c r="G51" s="204"/>
      <c r="H51" s="211">
        <f>ROUND(SUM(H49:H50),5)</f>
        <v>15119.51</v>
      </c>
      <c r="I51" s="212"/>
      <c r="J51" s="211"/>
      <c r="K51" s="212"/>
      <c r="L51" s="211"/>
      <c r="M51" s="212"/>
      <c r="N51" s="213"/>
    </row>
    <row r="52" spans="1:14" x14ac:dyDescent="0.3">
      <c r="A52" s="204"/>
      <c r="B52" s="204"/>
      <c r="C52" s="204"/>
      <c r="D52" s="204"/>
      <c r="E52" s="204" t="s">
        <v>221</v>
      </c>
      <c r="F52" s="204"/>
      <c r="G52" s="204"/>
      <c r="H52" s="211"/>
      <c r="I52" s="212"/>
      <c r="J52" s="211"/>
      <c r="K52" s="212"/>
      <c r="L52" s="211"/>
      <c r="M52" s="212"/>
      <c r="N52" s="213"/>
    </row>
    <row r="53" spans="1:14" x14ac:dyDescent="0.3">
      <c r="A53" s="204"/>
      <c r="B53" s="204"/>
      <c r="C53" s="204"/>
      <c r="D53" s="204"/>
      <c r="E53" s="204"/>
      <c r="F53" s="204" t="s">
        <v>129</v>
      </c>
      <c r="G53" s="204"/>
      <c r="H53" s="211">
        <v>325421.76</v>
      </c>
      <c r="I53" s="212"/>
      <c r="J53" s="211"/>
      <c r="K53" s="212"/>
      <c r="L53" s="211"/>
      <c r="M53" s="212"/>
      <c r="N53" s="213"/>
    </row>
    <row r="54" spans="1:14" x14ac:dyDescent="0.3">
      <c r="A54" s="204"/>
      <c r="B54" s="204"/>
      <c r="C54" s="204"/>
      <c r="D54" s="204"/>
      <c r="E54" s="204"/>
      <c r="F54" s="204" t="s">
        <v>130</v>
      </c>
      <c r="G54" s="204"/>
      <c r="H54" s="211">
        <v>178116.64</v>
      </c>
      <c r="I54" s="212"/>
      <c r="J54" s="211"/>
      <c r="K54" s="212"/>
      <c r="L54" s="211"/>
      <c r="M54" s="212"/>
      <c r="N54" s="213"/>
    </row>
    <row r="55" spans="1:14" x14ac:dyDescent="0.3">
      <c r="A55" s="204"/>
      <c r="B55" s="204"/>
      <c r="C55" s="204"/>
      <c r="D55" s="204"/>
      <c r="E55" s="204"/>
      <c r="F55" s="204" t="s">
        <v>131</v>
      </c>
      <c r="G55" s="204"/>
      <c r="H55" s="211">
        <v>197781.5</v>
      </c>
      <c r="I55" s="212"/>
      <c r="J55" s="211"/>
      <c r="K55" s="212"/>
      <c r="L55" s="211"/>
      <c r="M55" s="212"/>
      <c r="N55" s="213"/>
    </row>
    <row r="56" spans="1:14" ht="15" thickBot="1" x14ac:dyDescent="0.35">
      <c r="A56" s="204"/>
      <c r="B56" s="204"/>
      <c r="C56" s="204"/>
      <c r="D56" s="204"/>
      <c r="E56" s="204"/>
      <c r="F56" s="204" t="s">
        <v>314</v>
      </c>
      <c r="G56" s="204"/>
      <c r="H56" s="214">
        <v>4950.66</v>
      </c>
      <c r="I56" s="212"/>
      <c r="J56" s="211"/>
      <c r="K56" s="212"/>
      <c r="L56" s="211"/>
      <c r="M56" s="212"/>
      <c r="N56" s="213"/>
    </row>
    <row r="57" spans="1:14" x14ac:dyDescent="0.3">
      <c r="A57" s="204"/>
      <c r="B57" s="204"/>
      <c r="C57" s="204"/>
      <c r="D57" s="204"/>
      <c r="E57" s="204" t="s">
        <v>222</v>
      </c>
      <c r="F57" s="204"/>
      <c r="G57" s="204"/>
      <c r="H57" s="211">
        <f>ROUND(SUM(H52:H56),5)</f>
        <v>706270.56</v>
      </c>
      <c r="I57" s="212"/>
      <c r="J57" s="211"/>
      <c r="K57" s="212"/>
      <c r="L57" s="211"/>
      <c r="M57" s="212"/>
      <c r="N57" s="213"/>
    </row>
    <row r="58" spans="1:14" x14ac:dyDescent="0.3">
      <c r="A58" s="204"/>
      <c r="B58" s="204"/>
      <c r="C58" s="204"/>
      <c r="D58" s="204"/>
      <c r="E58" s="204" t="s">
        <v>223</v>
      </c>
      <c r="F58" s="204"/>
      <c r="G58" s="204"/>
      <c r="H58" s="211"/>
      <c r="I58" s="212"/>
      <c r="J58" s="211"/>
      <c r="K58" s="212"/>
      <c r="L58" s="211"/>
      <c r="M58" s="212"/>
      <c r="N58" s="213"/>
    </row>
    <row r="59" spans="1:14" x14ac:dyDescent="0.3">
      <c r="A59" s="204"/>
      <c r="B59" s="204"/>
      <c r="C59" s="204"/>
      <c r="D59" s="204"/>
      <c r="E59" s="204"/>
      <c r="F59" s="204" t="s">
        <v>129</v>
      </c>
      <c r="G59" s="204"/>
      <c r="H59" s="211">
        <v>76686.66</v>
      </c>
      <c r="I59" s="212"/>
      <c r="J59" s="211"/>
      <c r="K59" s="212"/>
      <c r="L59" s="211"/>
      <c r="M59" s="212"/>
      <c r="N59" s="213"/>
    </row>
    <row r="60" spans="1:14" x14ac:dyDescent="0.3">
      <c r="A60" s="204"/>
      <c r="B60" s="204"/>
      <c r="C60" s="204"/>
      <c r="D60" s="204"/>
      <c r="E60" s="204"/>
      <c r="F60" s="204" t="s">
        <v>130</v>
      </c>
      <c r="G60" s="204"/>
      <c r="H60" s="211">
        <v>41656.28</v>
      </c>
      <c r="I60" s="212"/>
      <c r="J60" s="211"/>
      <c r="K60" s="212"/>
      <c r="L60" s="211"/>
      <c r="M60" s="212"/>
      <c r="N60" s="213"/>
    </row>
    <row r="61" spans="1:14" x14ac:dyDescent="0.3">
      <c r="A61" s="204"/>
      <c r="B61" s="204"/>
      <c r="C61" s="204"/>
      <c r="D61" s="204"/>
      <c r="E61" s="204"/>
      <c r="F61" s="204" t="s">
        <v>131</v>
      </c>
      <c r="G61" s="204"/>
      <c r="H61" s="211">
        <v>46020.25</v>
      </c>
      <c r="I61" s="212"/>
      <c r="J61" s="211"/>
      <c r="K61" s="212"/>
      <c r="L61" s="211"/>
      <c r="M61" s="212"/>
      <c r="N61" s="213"/>
    </row>
    <row r="62" spans="1:14" ht="15" thickBot="1" x14ac:dyDescent="0.35">
      <c r="A62" s="204"/>
      <c r="B62" s="204"/>
      <c r="C62" s="204"/>
      <c r="D62" s="204"/>
      <c r="E62" s="204"/>
      <c r="F62" s="204" t="s">
        <v>315</v>
      </c>
      <c r="G62" s="204"/>
      <c r="H62" s="214">
        <v>1392.92</v>
      </c>
      <c r="I62" s="212"/>
      <c r="J62" s="211"/>
      <c r="K62" s="212"/>
      <c r="L62" s="211"/>
      <c r="M62" s="212"/>
      <c r="N62" s="213"/>
    </row>
    <row r="63" spans="1:14" x14ac:dyDescent="0.3">
      <c r="A63" s="204"/>
      <c r="B63" s="204"/>
      <c r="C63" s="204"/>
      <c r="D63" s="204"/>
      <c r="E63" s="204" t="s">
        <v>224</v>
      </c>
      <c r="F63" s="204"/>
      <c r="G63" s="204"/>
      <c r="H63" s="211">
        <f>ROUND(SUM(H58:H62),5)</f>
        <v>165756.10999999999</v>
      </c>
      <c r="I63" s="212"/>
      <c r="J63" s="211"/>
      <c r="K63" s="212"/>
      <c r="L63" s="211"/>
      <c r="M63" s="212"/>
      <c r="N63" s="213"/>
    </row>
    <row r="64" spans="1:14" x14ac:dyDescent="0.3">
      <c r="A64" s="204"/>
      <c r="B64" s="204"/>
      <c r="C64" s="204"/>
      <c r="D64" s="204"/>
      <c r="E64" s="204" t="s">
        <v>225</v>
      </c>
      <c r="F64" s="204"/>
      <c r="G64" s="204"/>
      <c r="H64" s="211"/>
      <c r="I64" s="212"/>
      <c r="J64" s="211"/>
      <c r="K64" s="212"/>
      <c r="L64" s="211"/>
      <c r="M64" s="212"/>
      <c r="N64" s="213"/>
    </row>
    <row r="65" spans="1:14" x14ac:dyDescent="0.3">
      <c r="A65" s="204"/>
      <c r="B65" s="204"/>
      <c r="C65" s="204"/>
      <c r="D65" s="204"/>
      <c r="E65" s="204"/>
      <c r="F65" s="204" t="s">
        <v>129</v>
      </c>
      <c r="G65" s="204"/>
      <c r="H65" s="211">
        <v>765033.26</v>
      </c>
      <c r="I65" s="212"/>
      <c r="J65" s="211"/>
      <c r="K65" s="212"/>
      <c r="L65" s="211"/>
      <c r="M65" s="212"/>
      <c r="N65" s="213"/>
    </row>
    <row r="66" spans="1:14" x14ac:dyDescent="0.3">
      <c r="A66" s="204"/>
      <c r="B66" s="204"/>
      <c r="C66" s="204"/>
      <c r="D66" s="204"/>
      <c r="E66" s="204"/>
      <c r="F66" s="204" t="s">
        <v>130</v>
      </c>
      <c r="G66" s="204"/>
      <c r="H66" s="211">
        <v>328718.43</v>
      </c>
      <c r="I66" s="212"/>
      <c r="J66" s="211"/>
      <c r="K66" s="212"/>
      <c r="L66" s="211"/>
      <c r="M66" s="212"/>
      <c r="N66" s="213"/>
    </row>
    <row r="67" spans="1:14" x14ac:dyDescent="0.3">
      <c r="A67" s="204"/>
      <c r="B67" s="204"/>
      <c r="C67" s="204"/>
      <c r="D67" s="204"/>
      <c r="E67" s="204"/>
      <c r="F67" s="204" t="s">
        <v>131</v>
      </c>
      <c r="G67" s="204"/>
      <c r="H67" s="211">
        <v>387202.85</v>
      </c>
      <c r="I67" s="212"/>
      <c r="J67" s="211"/>
      <c r="K67" s="212"/>
      <c r="L67" s="211"/>
      <c r="M67" s="212"/>
      <c r="N67" s="213"/>
    </row>
    <row r="68" spans="1:14" ht="15" thickBot="1" x14ac:dyDescent="0.35">
      <c r="A68" s="204"/>
      <c r="B68" s="204"/>
      <c r="C68" s="204"/>
      <c r="D68" s="204"/>
      <c r="E68" s="204"/>
      <c r="F68" s="204" t="s">
        <v>316</v>
      </c>
      <c r="G68" s="204"/>
      <c r="H68" s="214">
        <v>14177.37</v>
      </c>
      <c r="I68" s="212"/>
      <c r="J68" s="211"/>
      <c r="K68" s="212"/>
      <c r="L68" s="211"/>
      <c r="M68" s="212"/>
      <c r="N68" s="213"/>
    </row>
    <row r="69" spans="1:14" x14ac:dyDescent="0.3">
      <c r="A69" s="204"/>
      <c r="B69" s="204"/>
      <c r="C69" s="204"/>
      <c r="D69" s="204"/>
      <c r="E69" s="204" t="s">
        <v>226</v>
      </c>
      <c r="F69" s="204"/>
      <c r="G69" s="204"/>
      <c r="H69" s="211">
        <f>ROUND(SUM(H64:H68),5)</f>
        <v>1495131.91</v>
      </c>
      <c r="I69" s="212"/>
      <c r="J69" s="211"/>
      <c r="K69" s="212"/>
      <c r="L69" s="211"/>
      <c r="M69" s="212"/>
      <c r="N69" s="213"/>
    </row>
    <row r="70" spans="1:14" x14ac:dyDescent="0.3">
      <c r="A70" s="204"/>
      <c r="B70" s="204"/>
      <c r="C70" s="204"/>
      <c r="D70" s="204"/>
      <c r="E70" s="204" t="s">
        <v>500</v>
      </c>
      <c r="F70" s="204"/>
      <c r="G70" s="204"/>
      <c r="H70" s="211">
        <v>67309</v>
      </c>
      <c r="I70" s="212"/>
      <c r="J70" s="211"/>
      <c r="K70" s="212"/>
      <c r="L70" s="211"/>
      <c r="M70" s="212"/>
      <c r="N70" s="213"/>
    </row>
    <row r="71" spans="1:14" x14ac:dyDescent="0.3">
      <c r="A71" s="204"/>
      <c r="B71" s="204"/>
      <c r="C71" s="204"/>
      <c r="D71" s="204"/>
      <c r="E71" s="204" t="s">
        <v>346</v>
      </c>
      <c r="F71" s="204"/>
      <c r="G71" s="204"/>
      <c r="H71" s="211"/>
      <c r="I71" s="212"/>
      <c r="J71" s="211"/>
      <c r="K71" s="212"/>
      <c r="L71" s="211"/>
      <c r="M71" s="212"/>
      <c r="N71" s="213"/>
    </row>
    <row r="72" spans="1:14" ht="15" thickBot="1" x14ac:dyDescent="0.35">
      <c r="A72" s="204"/>
      <c r="B72" s="204"/>
      <c r="C72" s="204"/>
      <c r="D72" s="204"/>
      <c r="E72" s="204"/>
      <c r="F72" s="204" t="s">
        <v>129</v>
      </c>
      <c r="G72" s="204"/>
      <c r="H72" s="211">
        <v>6199.2</v>
      </c>
      <c r="I72" s="212"/>
      <c r="J72" s="211"/>
      <c r="K72" s="212"/>
      <c r="L72" s="211"/>
      <c r="M72" s="212"/>
      <c r="N72" s="213"/>
    </row>
    <row r="73" spans="1:14" ht="15" thickBot="1" x14ac:dyDescent="0.35">
      <c r="A73" s="204"/>
      <c r="B73" s="204"/>
      <c r="C73" s="204"/>
      <c r="D73" s="204"/>
      <c r="E73" s="204" t="s">
        <v>347</v>
      </c>
      <c r="F73" s="204"/>
      <c r="G73" s="204"/>
      <c r="H73" s="218">
        <f>ROUND(SUM(H71:H72),5)</f>
        <v>6199.2</v>
      </c>
      <c r="I73" s="212"/>
      <c r="J73" s="214"/>
      <c r="K73" s="212"/>
      <c r="L73" s="214"/>
      <c r="M73" s="212"/>
      <c r="N73" s="215"/>
    </row>
    <row r="74" spans="1:14" x14ac:dyDescent="0.3">
      <c r="A74" s="204"/>
      <c r="B74" s="204"/>
      <c r="C74" s="204"/>
      <c r="D74" s="204" t="s">
        <v>227</v>
      </c>
      <c r="E74" s="204"/>
      <c r="F74" s="204"/>
      <c r="G74" s="204"/>
      <c r="H74" s="211">
        <f>ROUND(H43+H48+H51+H57+H63+SUM(H69:H70)+H73,5)</f>
        <v>3962939.87</v>
      </c>
      <c r="I74" s="212"/>
      <c r="J74" s="211">
        <f>ROUND(J43+J48+J51+J57+J63+SUM(J69:J70)+J73,5)</f>
        <v>4632320.18</v>
      </c>
      <c r="K74" s="212"/>
      <c r="L74" s="211">
        <f>ROUND((H74-J74),5)</f>
        <v>-669380.31000000006</v>
      </c>
      <c r="M74" s="212"/>
      <c r="N74" s="213">
        <f>ROUND(IF(J74=0, IF(H74=0, 0, 1), H74/J74),5)</f>
        <v>0.85550000000000004</v>
      </c>
    </row>
    <row r="75" spans="1:14" x14ac:dyDescent="0.3">
      <c r="A75" s="204"/>
      <c r="B75" s="204"/>
      <c r="C75" s="204"/>
      <c r="D75" s="204" t="s">
        <v>46</v>
      </c>
      <c r="E75" s="204"/>
      <c r="F75" s="204"/>
      <c r="G75" s="204"/>
      <c r="H75" s="211"/>
      <c r="I75" s="212"/>
      <c r="J75" s="211"/>
      <c r="K75" s="212"/>
      <c r="L75" s="211"/>
      <c r="M75" s="212"/>
      <c r="N75" s="213"/>
    </row>
    <row r="76" spans="1:14" x14ac:dyDescent="0.3">
      <c r="A76" s="204"/>
      <c r="B76" s="204"/>
      <c r="C76" s="204"/>
      <c r="D76" s="204"/>
      <c r="E76" s="204" t="s">
        <v>47</v>
      </c>
      <c r="F76" s="204"/>
      <c r="G76" s="204"/>
      <c r="H76" s="211"/>
      <c r="I76" s="212"/>
      <c r="J76" s="211"/>
      <c r="K76" s="212"/>
      <c r="L76" s="211"/>
      <c r="M76" s="212"/>
      <c r="N76" s="213"/>
    </row>
    <row r="77" spans="1:14" x14ac:dyDescent="0.3">
      <c r="A77" s="204"/>
      <c r="B77" s="204"/>
      <c r="C77" s="204"/>
      <c r="D77" s="204"/>
      <c r="E77" s="204"/>
      <c r="F77" s="204" t="s">
        <v>85</v>
      </c>
      <c r="G77" s="204"/>
      <c r="H77" s="211"/>
      <c r="I77" s="212"/>
      <c r="J77" s="211"/>
      <c r="K77" s="212"/>
      <c r="L77" s="211"/>
      <c r="M77" s="212"/>
      <c r="N77" s="213"/>
    </row>
    <row r="78" spans="1:14" x14ac:dyDescent="0.3">
      <c r="A78" s="204"/>
      <c r="B78" s="204"/>
      <c r="C78" s="204"/>
      <c r="D78" s="204"/>
      <c r="E78" s="204"/>
      <c r="F78" s="204"/>
      <c r="G78" s="204" t="s">
        <v>129</v>
      </c>
      <c r="H78" s="211">
        <v>212481.04</v>
      </c>
      <c r="I78" s="212"/>
      <c r="J78" s="211">
        <v>680000</v>
      </c>
      <c r="K78" s="212"/>
      <c r="L78" s="211">
        <f>ROUND((H78-J78),5)</f>
        <v>-467518.96</v>
      </c>
      <c r="M78" s="212"/>
      <c r="N78" s="213">
        <f>ROUND(IF(J78=0, IF(H78=0, 0, 1), H78/J78),5)</f>
        <v>0.31247000000000003</v>
      </c>
    </row>
    <row r="79" spans="1:14" x14ac:dyDescent="0.3">
      <c r="A79" s="204"/>
      <c r="B79" s="204"/>
      <c r="C79" s="204"/>
      <c r="D79" s="204"/>
      <c r="E79" s="204"/>
      <c r="F79" s="204"/>
      <c r="G79" s="204" t="s">
        <v>130</v>
      </c>
      <c r="H79" s="211">
        <v>84450.5</v>
      </c>
      <c r="I79" s="212"/>
      <c r="J79" s="211"/>
      <c r="K79" s="212"/>
      <c r="L79" s="211"/>
      <c r="M79" s="212"/>
      <c r="N79" s="213"/>
    </row>
    <row r="80" spans="1:14" x14ac:dyDescent="0.3">
      <c r="A80" s="204"/>
      <c r="B80" s="204"/>
      <c r="C80" s="204"/>
      <c r="D80" s="204"/>
      <c r="E80" s="204"/>
      <c r="F80" s="204"/>
      <c r="G80" s="204" t="s">
        <v>131</v>
      </c>
      <c r="H80" s="211">
        <v>315435.84999999998</v>
      </c>
      <c r="I80" s="212"/>
      <c r="J80" s="211"/>
      <c r="K80" s="212"/>
      <c r="L80" s="211"/>
      <c r="M80" s="212"/>
      <c r="N80" s="213"/>
    </row>
    <row r="81" spans="1:14" x14ac:dyDescent="0.3">
      <c r="A81" s="204"/>
      <c r="B81" s="204"/>
      <c r="C81" s="204"/>
      <c r="D81" s="204"/>
      <c r="E81" s="204"/>
      <c r="F81" s="204"/>
      <c r="G81" s="204" t="s">
        <v>177</v>
      </c>
      <c r="H81" s="211">
        <v>31827.5</v>
      </c>
      <c r="I81" s="212"/>
      <c r="J81" s="211"/>
      <c r="K81" s="212"/>
      <c r="L81" s="211"/>
      <c r="M81" s="212"/>
      <c r="N81" s="213"/>
    </row>
    <row r="82" spans="1:14" x14ac:dyDescent="0.3">
      <c r="A82" s="204"/>
      <c r="B82" s="204"/>
      <c r="C82" s="204"/>
      <c r="D82" s="204"/>
      <c r="E82" s="204"/>
      <c r="F82" s="204"/>
      <c r="G82" s="204" t="s">
        <v>348</v>
      </c>
      <c r="H82" s="211">
        <v>330</v>
      </c>
      <c r="I82" s="212"/>
      <c r="J82" s="211"/>
      <c r="K82" s="212"/>
      <c r="L82" s="211"/>
      <c r="M82" s="212"/>
      <c r="N82" s="213"/>
    </row>
    <row r="83" spans="1:14" x14ac:dyDescent="0.3">
      <c r="A83" s="204"/>
      <c r="B83" s="204"/>
      <c r="C83" s="204"/>
      <c r="D83" s="204"/>
      <c r="E83" s="204"/>
      <c r="F83" s="204"/>
      <c r="G83" s="204" t="s">
        <v>228</v>
      </c>
      <c r="H83" s="211">
        <v>93080.09</v>
      </c>
      <c r="I83" s="212"/>
      <c r="J83" s="211"/>
      <c r="K83" s="212"/>
      <c r="L83" s="211"/>
      <c r="M83" s="212"/>
      <c r="N83" s="213"/>
    </row>
    <row r="84" spans="1:14" ht="15" thickBot="1" x14ac:dyDescent="0.35">
      <c r="A84" s="204"/>
      <c r="B84" s="204"/>
      <c r="C84" s="204"/>
      <c r="D84" s="204"/>
      <c r="E84" s="204"/>
      <c r="F84" s="204"/>
      <c r="G84" s="204" t="s">
        <v>522</v>
      </c>
      <c r="H84" s="214">
        <v>11290.33</v>
      </c>
      <c r="I84" s="212"/>
      <c r="J84" s="214"/>
      <c r="K84" s="212"/>
      <c r="L84" s="214"/>
      <c r="M84" s="212"/>
      <c r="N84" s="215"/>
    </row>
    <row r="85" spans="1:14" x14ac:dyDescent="0.3">
      <c r="A85" s="204"/>
      <c r="B85" s="204"/>
      <c r="C85" s="204"/>
      <c r="D85" s="204"/>
      <c r="E85" s="204"/>
      <c r="F85" s="204" t="s">
        <v>229</v>
      </c>
      <c r="G85" s="204"/>
      <c r="H85" s="211">
        <f>ROUND(SUM(H77:H84),5)</f>
        <v>748895.31</v>
      </c>
      <c r="I85" s="212"/>
      <c r="J85" s="211">
        <f>ROUND(SUM(J77:J84),5)</f>
        <v>680000</v>
      </c>
      <c r="K85" s="212"/>
      <c r="L85" s="211">
        <f>ROUND((H85-J85),5)</f>
        <v>68895.31</v>
      </c>
      <c r="M85" s="212"/>
      <c r="N85" s="213">
        <f>ROUND(IF(J85=0, IF(H85=0, 0, 1), H85/J85),5)</f>
        <v>1.1013200000000001</v>
      </c>
    </row>
    <row r="86" spans="1:14" x14ac:dyDescent="0.3">
      <c r="A86" s="204"/>
      <c r="B86" s="204"/>
      <c r="C86" s="204"/>
      <c r="D86" s="204"/>
      <c r="E86" s="204"/>
      <c r="F86" s="204" t="s">
        <v>552</v>
      </c>
      <c r="G86" s="204"/>
      <c r="H86" s="211"/>
      <c r="I86" s="212"/>
      <c r="J86" s="211"/>
      <c r="K86" s="212"/>
      <c r="L86" s="211"/>
      <c r="M86" s="212"/>
      <c r="N86" s="213"/>
    </row>
    <row r="87" spans="1:14" ht="15" thickBot="1" x14ac:dyDescent="0.35">
      <c r="A87" s="204"/>
      <c r="B87" s="204"/>
      <c r="C87" s="204"/>
      <c r="D87" s="204"/>
      <c r="E87" s="204"/>
      <c r="F87" s="204"/>
      <c r="G87" s="204" t="s">
        <v>228</v>
      </c>
      <c r="H87" s="214">
        <v>15110.43</v>
      </c>
      <c r="I87" s="212"/>
      <c r="J87" s="211"/>
      <c r="K87" s="212"/>
      <c r="L87" s="211"/>
      <c r="M87" s="212"/>
      <c r="N87" s="213"/>
    </row>
    <row r="88" spans="1:14" x14ac:dyDescent="0.3">
      <c r="A88" s="204"/>
      <c r="B88" s="204"/>
      <c r="C88" s="204"/>
      <c r="D88" s="204"/>
      <c r="E88" s="204"/>
      <c r="F88" s="204" t="s">
        <v>553</v>
      </c>
      <c r="G88" s="204"/>
      <c r="H88" s="211">
        <f>ROUND(SUM(H86:H87),5)</f>
        <v>15110.43</v>
      </c>
      <c r="I88" s="212"/>
      <c r="J88" s="211"/>
      <c r="K88" s="212"/>
      <c r="L88" s="211"/>
      <c r="M88" s="212"/>
      <c r="N88" s="213"/>
    </row>
    <row r="89" spans="1:14" x14ac:dyDescent="0.3">
      <c r="A89" s="204"/>
      <c r="B89" s="204"/>
      <c r="C89" s="204"/>
      <c r="D89" s="204"/>
      <c r="E89" s="204"/>
      <c r="F89" s="204" t="s">
        <v>260</v>
      </c>
      <c r="G89" s="204"/>
      <c r="H89" s="211"/>
      <c r="I89" s="212"/>
      <c r="J89" s="211"/>
      <c r="K89" s="212"/>
      <c r="L89" s="211"/>
      <c r="M89" s="212"/>
      <c r="N89" s="213"/>
    </row>
    <row r="90" spans="1:14" ht="15" thickBot="1" x14ac:dyDescent="0.35">
      <c r="A90" s="204"/>
      <c r="B90" s="204"/>
      <c r="C90" s="204"/>
      <c r="D90" s="204"/>
      <c r="E90" s="204"/>
      <c r="F90" s="204"/>
      <c r="G90" s="204" t="s">
        <v>261</v>
      </c>
      <c r="H90" s="214">
        <v>25848.98</v>
      </c>
      <c r="I90" s="212"/>
      <c r="J90" s="214">
        <v>30000</v>
      </c>
      <c r="K90" s="212"/>
      <c r="L90" s="214">
        <f>ROUND((H90-J90),5)</f>
        <v>-4151.0200000000004</v>
      </c>
      <c r="M90" s="212"/>
      <c r="N90" s="215">
        <f>ROUND(IF(J90=0, IF(H90=0, 0, 1), H90/J90),5)</f>
        <v>0.86163000000000001</v>
      </c>
    </row>
    <row r="91" spans="1:14" x14ac:dyDescent="0.3">
      <c r="A91" s="204"/>
      <c r="B91" s="204"/>
      <c r="C91" s="204"/>
      <c r="D91" s="204"/>
      <c r="E91" s="204"/>
      <c r="F91" s="204" t="s">
        <v>262</v>
      </c>
      <c r="G91" s="204"/>
      <c r="H91" s="211">
        <f>ROUND(SUM(H89:H90),5)</f>
        <v>25848.98</v>
      </c>
      <c r="I91" s="212"/>
      <c r="J91" s="211">
        <f>ROUND(SUM(J89:J90),5)</f>
        <v>30000</v>
      </c>
      <c r="K91" s="212"/>
      <c r="L91" s="211">
        <f>ROUND((H91-J91),5)</f>
        <v>-4151.0200000000004</v>
      </c>
      <c r="M91" s="212"/>
      <c r="N91" s="213">
        <f>ROUND(IF(J91=0, IF(H91=0, 0, 1), H91/J91),5)</f>
        <v>0.86163000000000001</v>
      </c>
    </row>
    <row r="92" spans="1:14" x14ac:dyDescent="0.3">
      <c r="A92" s="204"/>
      <c r="B92" s="204"/>
      <c r="C92" s="204"/>
      <c r="D92" s="204"/>
      <c r="E92" s="204"/>
      <c r="F92" s="204" t="s">
        <v>263</v>
      </c>
      <c r="G92" s="204"/>
      <c r="H92" s="211"/>
      <c r="I92" s="212"/>
      <c r="J92" s="211"/>
      <c r="K92" s="212"/>
      <c r="L92" s="211"/>
      <c r="M92" s="212"/>
      <c r="N92" s="213"/>
    </row>
    <row r="93" spans="1:14" ht="15" thickBot="1" x14ac:dyDescent="0.35">
      <c r="A93" s="204"/>
      <c r="B93" s="204"/>
      <c r="C93" s="204"/>
      <c r="D93" s="204"/>
      <c r="E93" s="204"/>
      <c r="F93" s="204"/>
      <c r="G93" s="204" t="s">
        <v>264</v>
      </c>
      <c r="H93" s="214">
        <v>2242.15</v>
      </c>
      <c r="I93" s="212"/>
      <c r="J93" s="214">
        <v>1000</v>
      </c>
      <c r="K93" s="212"/>
      <c r="L93" s="214">
        <f>ROUND((H93-J93),5)</f>
        <v>1242.1500000000001</v>
      </c>
      <c r="M93" s="212"/>
      <c r="N93" s="215">
        <f>ROUND(IF(J93=0, IF(H93=0, 0, 1), H93/J93),5)</f>
        <v>2.2421500000000001</v>
      </c>
    </row>
    <row r="94" spans="1:14" x14ac:dyDescent="0.3">
      <c r="A94" s="204"/>
      <c r="B94" s="204"/>
      <c r="C94" s="204"/>
      <c r="D94" s="204"/>
      <c r="E94" s="204"/>
      <c r="F94" s="204" t="s">
        <v>265</v>
      </c>
      <c r="G94" s="204"/>
      <c r="H94" s="211">
        <f>ROUND(SUM(H92:H93),5)</f>
        <v>2242.15</v>
      </c>
      <c r="I94" s="212"/>
      <c r="J94" s="211">
        <f>ROUND(SUM(J92:J93),5)</f>
        <v>1000</v>
      </c>
      <c r="K94" s="212"/>
      <c r="L94" s="211">
        <f>ROUND((H94-J94),5)</f>
        <v>1242.1500000000001</v>
      </c>
      <c r="M94" s="212"/>
      <c r="N94" s="213">
        <f>ROUND(IF(J94=0, IF(H94=0, 0, 1), H94/J94),5)</f>
        <v>2.2421500000000001</v>
      </c>
    </row>
    <row r="95" spans="1:14" x14ac:dyDescent="0.3">
      <c r="A95" s="204"/>
      <c r="B95" s="204"/>
      <c r="C95" s="204"/>
      <c r="D95" s="204"/>
      <c r="E95" s="204"/>
      <c r="F95" s="204" t="s">
        <v>178</v>
      </c>
      <c r="G95" s="204"/>
      <c r="H95" s="211"/>
      <c r="I95" s="212"/>
      <c r="J95" s="211"/>
      <c r="K95" s="212"/>
      <c r="L95" s="211"/>
      <c r="M95" s="212"/>
      <c r="N95" s="213"/>
    </row>
    <row r="96" spans="1:14" ht="15" thickBot="1" x14ac:dyDescent="0.35">
      <c r="A96" s="204"/>
      <c r="B96" s="204"/>
      <c r="C96" s="204"/>
      <c r="D96" s="204"/>
      <c r="E96" s="204"/>
      <c r="F96" s="204"/>
      <c r="G96" s="204" t="s">
        <v>179</v>
      </c>
      <c r="H96" s="214">
        <v>25000</v>
      </c>
      <c r="I96" s="212"/>
      <c r="J96" s="214">
        <v>26000</v>
      </c>
      <c r="K96" s="212"/>
      <c r="L96" s="214">
        <f>ROUND((H96-J96),5)</f>
        <v>-1000</v>
      </c>
      <c r="M96" s="212"/>
      <c r="N96" s="215">
        <f>ROUND(IF(J96=0, IF(H96=0, 0, 1), H96/J96),5)</f>
        <v>0.96153999999999995</v>
      </c>
    </row>
    <row r="97" spans="1:14" x14ac:dyDescent="0.3">
      <c r="A97" s="204"/>
      <c r="B97" s="204"/>
      <c r="C97" s="204"/>
      <c r="D97" s="204"/>
      <c r="E97" s="204"/>
      <c r="F97" s="204" t="s">
        <v>180</v>
      </c>
      <c r="G97" s="204"/>
      <c r="H97" s="211">
        <f>ROUND(SUM(H95:H96),5)</f>
        <v>25000</v>
      </c>
      <c r="I97" s="212"/>
      <c r="J97" s="211">
        <f>ROUND(SUM(J95:J96),5)</f>
        <v>26000</v>
      </c>
      <c r="K97" s="212"/>
      <c r="L97" s="211">
        <f>ROUND((H97-J97),5)</f>
        <v>-1000</v>
      </c>
      <c r="M97" s="212"/>
      <c r="N97" s="213">
        <f>ROUND(IF(J97=0, IF(H97=0, 0, 1), H97/J97),5)</f>
        <v>0.96153999999999995</v>
      </c>
    </row>
    <row r="98" spans="1:14" x14ac:dyDescent="0.3">
      <c r="A98" s="204"/>
      <c r="B98" s="204"/>
      <c r="C98" s="204"/>
      <c r="D98" s="204"/>
      <c r="E98" s="204"/>
      <c r="F98" s="204" t="s">
        <v>349</v>
      </c>
      <c r="G98" s="204"/>
      <c r="H98" s="211"/>
      <c r="I98" s="212"/>
      <c r="J98" s="211"/>
      <c r="K98" s="212"/>
      <c r="L98" s="211"/>
      <c r="M98" s="212"/>
      <c r="N98" s="213"/>
    </row>
    <row r="99" spans="1:14" ht="15" thickBot="1" x14ac:dyDescent="0.35">
      <c r="A99" s="204"/>
      <c r="B99" s="204"/>
      <c r="C99" s="204"/>
      <c r="D99" s="204"/>
      <c r="E99" s="204"/>
      <c r="F99" s="204"/>
      <c r="G99" s="204" t="s">
        <v>350</v>
      </c>
      <c r="H99" s="214">
        <v>91248.5</v>
      </c>
      <c r="I99" s="212"/>
      <c r="J99" s="211"/>
      <c r="K99" s="212"/>
      <c r="L99" s="211"/>
      <c r="M99" s="212"/>
      <c r="N99" s="213"/>
    </row>
    <row r="100" spans="1:14" x14ac:dyDescent="0.3">
      <c r="A100" s="204"/>
      <c r="B100" s="204"/>
      <c r="C100" s="204"/>
      <c r="D100" s="204"/>
      <c r="E100" s="204"/>
      <c r="F100" s="204" t="s">
        <v>351</v>
      </c>
      <c r="G100" s="204"/>
      <c r="H100" s="211">
        <f>ROUND(SUM(H98:H99),5)</f>
        <v>91248.5</v>
      </c>
      <c r="I100" s="212"/>
      <c r="J100" s="211"/>
      <c r="K100" s="212"/>
      <c r="L100" s="211"/>
      <c r="M100" s="212"/>
      <c r="N100" s="213"/>
    </row>
    <row r="101" spans="1:14" x14ac:dyDescent="0.3">
      <c r="A101" s="204"/>
      <c r="B101" s="204"/>
      <c r="C101" s="204"/>
      <c r="D101" s="204"/>
      <c r="E101" s="204"/>
      <c r="F101" s="204" t="s">
        <v>92</v>
      </c>
      <c r="G101" s="204"/>
      <c r="H101" s="211"/>
      <c r="I101" s="212"/>
      <c r="J101" s="211"/>
      <c r="K101" s="212"/>
      <c r="L101" s="211"/>
      <c r="M101" s="212"/>
      <c r="N101" s="213"/>
    </row>
    <row r="102" spans="1:14" x14ac:dyDescent="0.3">
      <c r="A102" s="204"/>
      <c r="B102" s="204"/>
      <c r="C102" s="204"/>
      <c r="D102" s="204"/>
      <c r="E102" s="204"/>
      <c r="F102" s="204"/>
      <c r="G102" s="204" t="s">
        <v>132</v>
      </c>
      <c r="H102" s="211">
        <v>50506.48</v>
      </c>
      <c r="I102" s="212"/>
      <c r="J102" s="211">
        <v>85000</v>
      </c>
      <c r="K102" s="212"/>
      <c r="L102" s="211">
        <f>ROUND((H102-J102),5)</f>
        <v>-34493.519999999997</v>
      </c>
      <c r="M102" s="212"/>
      <c r="N102" s="213">
        <f>ROUND(IF(J102=0, IF(H102=0, 0, 1), H102/J102),5)</f>
        <v>0.59419</v>
      </c>
    </row>
    <row r="103" spans="1:14" ht="15" thickBot="1" x14ac:dyDescent="0.35">
      <c r="A103" s="204"/>
      <c r="B103" s="204"/>
      <c r="C103" s="204"/>
      <c r="D103" s="204"/>
      <c r="E103" s="204"/>
      <c r="F103" s="204"/>
      <c r="G103" s="204" t="s">
        <v>554</v>
      </c>
      <c r="H103" s="214">
        <v>2.44</v>
      </c>
      <c r="I103" s="212"/>
      <c r="J103" s="214"/>
      <c r="K103" s="212"/>
      <c r="L103" s="214"/>
      <c r="M103" s="212"/>
      <c r="N103" s="215"/>
    </row>
    <row r="104" spans="1:14" x14ac:dyDescent="0.3">
      <c r="A104" s="204"/>
      <c r="B104" s="204"/>
      <c r="C104" s="204"/>
      <c r="D104" s="204"/>
      <c r="E104" s="204"/>
      <c r="F104" s="204" t="s">
        <v>133</v>
      </c>
      <c r="G104" s="204"/>
      <c r="H104" s="211">
        <f>ROUND(SUM(H101:H103),5)</f>
        <v>50508.92</v>
      </c>
      <c r="I104" s="212"/>
      <c r="J104" s="211">
        <f>ROUND(SUM(J101:J103),5)</f>
        <v>85000</v>
      </c>
      <c r="K104" s="212"/>
      <c r="L104" s="211">
        <f>ROUND((H104-J104),5)</f>
        <v>-34491.08</v>
      </c>
      <c r="M104" s="212"/>
      <c r="N104" s="213">
        <f>ROUND(IF(J104=0, IF(H104=0, 0, 1), H104/J104),5)</f>
        <v>0.59421999999999997</v>
      </c>
    </row>
    <row r="105" spans="1:14" x14ac:dyDescent="0.3">
      <c r="A105" s="204"/>
      <c r="B105" s="204"/>
      <c r="C105" s="204"/>
      <c r="D105" s="204"/>
      <c r="E105" s="204"/>
      <c r="F105" s="204" t="s">
        <v>49</v>
      </c>
      <c r="G105" s="204"/>
      <c r="H105" s="211"/>
      <c r="I105" s="212"/>
      <c r="J105" s="211"/>
      <c r="K105" s="212"/>
      <c r="L105" s="211"/>
      <c r="M105" s="212"/>
      <c r="N105" s="213"/>
    </row>
    <row r="106" spans="1:14" ht="15" thickBot="1" x14ac:dyDescent="0.35">
      <c r="A106" s="204"/>
      <c r="B106" s="204"/>
      <c r="C106" s="204"/>
      <c r="D106" s="204"/>
      <c r="E106" s="204"/>
      <c r="F106" s="204"/>
      <c r="G106" s="204" t="s">
        <v>136</v>
      </c>
      <c r="H106" s="214">
        <v>1183.3800000000001</v>
      </c>
      <c r="I106" s="212"/>
      <c r="J106" s="214">
        <v>7000</v>
      </c>
      <c r="K106" s="212"/>
      <c r="L106" s="214">
        <f>ROUND((H106-J106),5)</f>
        <v>-5816.62</v>
      </c>
      <c r="M106" s="212"/>
      <c r="N106" s="215">
        <f>ROUND(IF(J106=0, IF(H106=0, 0, 1), H106/J106),5)</f>
        <v>0.16905000000000001</v>
      </c>
    </row>
    <row r="107" spans="1:14" x14ac:dyDescent="0.3">
      <c r="A107" s="204"/>
      <c r="B107" s="204"/>
      <c r="C107" s="204"/>
      <c r="D107" s="204"/>
      <c r="E107" s="204"/>
      <c r="F107" s="204" t="s">
        <v>137</v>
      </c>
      <c r="G107" s="204"/>
      <c r="H107" s="211">
        <f>ROUND(SUM(H105:H106),5)</f>
        <v>1183.3800000000001</v>
      </c>
      <c r="I107" s="212"/>
      <c r="J107" s="211">
        <f>ROUND(SUM(J105:J106),5)</f>
        <v>7000</v>
      </c>
      <c r="K107" s="212"/>
      <c r="L107" s="211">
        <f>ROUND((H107-J107),5)</f>
        <v>-5816.62</v>
      </c>
      <c r="M107" s="212"/>
      <c r="N107" s="213">
        <f>ROUND(IF(J107=0, IF(H107=0, 0, 1), H107/J107),5)</f>
        <v>0.16905000000000001</v>
      </c>
    </row>
    <row r="108" spans="1:14" x14ac:dyDescent="0.3">
      <c r="A108" s="204"/>
      <c r="B108" s="204"/>
      <c r="C108" s="204"/>
      <c r="D108" s="204"/>
      <c r="E108" s="204"/>
      <c r="F108" s="204" t="s">
        <v>48</v>
      </c>
      <c r="G108" s="204"/>
      <c r="H108" s="211"/>
      <c r="I108" s="212"/>
      <c r="J108" s="211"/>
      <c r="K108" s="212"/>
      <c r="L108" s="211"/>
      <c r="M108" s="212"/>
      <c r="N108" s="213"/>
    </row>
    <row r="109" spans="1:14" x14ac:dyDescent="0.3">
      <c r="A109" s="204"/>
      <c r="B109" s="204"/>
      <c r="C109" s="204"/>
      <c r="D109" s="204"/>
      <c r="E109" s="204"/>
      <c r="F109" s="204"/>
      <c r="G109" s="204" t="s">
        <v>266</v>
      </c>
      <c r="H109" s="211">
        <v>68570.539999999994</v>
      </c>
      <c r="I109" s="212"/>
      <c r="J109" s="211">
        <v>92000</v>
      </c>
      <c r="K109" s="212"/>
      <c r="L109" s="211">
        <f>ROUND((H109-J109),5)</f>
        <v>-23429.46</v>
      </c>
      <c r="M109" s="212"/>
      <c r="N109" s="213">
        <f>ROUND(IF(J109=0, IF(H109=0, 0, 1), H109/J109),5)</f>
        <v>0.74533000000000005</v>
      </c>
    </row>
    <row r="110" spans="1:14" ht="15" thickBot="1" x14ac:dyDescent="0.35">
      <c r="A110" s="204"/>
      <c r="B110" s="204"/>
      <c r="C110" s="204"/>
      <c r="D110" s="204"/>
      <c r="E110" s="204"/>
      <c r="F110" s="204"/>
      <c r="G110" s="204" t="s">
        <v>134</v>
      </c>
      <c r="H110" s="211">
        <v>28619</v>
      </c>
      <c r="I110" s="212"/>
      <c r="J110" s="211"/>
      <c r="K110" s="212"/>
      <c r="L110" s="211"/>
      <c r="M110" s="212"/>
      <c r="N110" s="213"/>
    </row>
    <row r="111" spans="1:14" ht="15" thickBot="1" x14ac:dyDescent="0.35">
      <c r="A111" s="204"/>
      <c r="B111" s="204"/>
      <c r="C111" s="204"/>
      <c r="D111" s="204"/>
      <c r="E111" s="204"/>
      <c r="F111" s="204" t="s">
        <v>135</v>
      </c>
      <c r="G111" s="204"/>
      <c r="H111" s="218">
        <f>ROUND(SUM(H108:H110),5)</f>
        <v>97189.54</v>
      </c>
      <c r="I111" s="212"/>
      <c r="J111" s="218">
        <f>ROUND(SUM(J108:J110),5)</f>
        <v>92000</v>
      </c>
      <c r="K111" s="212"/>
      <c r="L111" s="218">
        <f>ROUND((H111-J111),5)</f>
        <v>5189.54</v>
      </c>
      <c r="M111" s="212"/>
      <c r="N111" s="219">
        <f>ROUND(IF(J111=0, IF(H111=0, 0, 1), H111/J111),5)</f>
        <v>1.0564100000000001</v>
      </c>
    </row>
    <row r="112" spans="1:14" x14ac:dyDescent="0.3">
      <c r="A112" s="204"/>
      <c r="B112" s="204"/>
      <c r="C112" s="204"/>
      <c r="D112" s="204"/>
      <c r="E112" s="204" t="s">
        <v>50</v>
      </c>
      <c r="F112" s="204"/>
      <c r="G112" s="204"/>
      <c r="H112" s="211">
        <f>ROUND(H76+H85+H88+H91+H94+H97+H100+H104+H107+H111,5)</f>
        <v>1057227.21</v>
      </c>
      <c r="I112" s="212"/>
      <c r="J112" s="211">
        <f>ROUND(J76+J85+J88+J91+J94+J97+J100+J104+J107+J111,5)</f>
        <v>921000</v>
      </c>
      <c r="K112" s="212"/>
      <c r="L112" s="211">
        <f>ROUND((H112-J112),5)</f>
        <v>136227.21</v>
      </c>
      <c r="M112" s="212"/>
      <c r="N112" s="213">
        <f>ROUND(IF(J112=0, IF(H112=0, 0, 1), H112/J112),5)</f>
        <v>1.14791</v>
      </c>
    </row>
    <row r="113" spans="1:14" x14ac:dyDescent="0.3">
      <c r="A113" s="204"/>
      <c r="B113" s="204"/>
      <c r="C113" s="204"/>
      <c r="D113" s="204"/>
      <c r="E113" s="204" t="s">
        <v>51</v>
      </c>
      <c r="F113" s="204"/>
      <c r="G113" s="204"/>
      <c r="H113" s="211"/>
      <c r="I113" s="212"/>
      <c r="J113" s="211"/>
      <c r="K113" s="212"/>
      <c r="L113" s="211"/>
      <c r="M113" s="212"/>
      <c r="N113" s="213"/>
    </row>
    <row r="114" spans="1:14" x14ac:dyDescent="0.3">
      <c r="A114" s="204"/>
      <c r="B114" s="204"/>
      <c r="C114" s="204"/>
      <c r="D114" s="204"/>
      <c r="E114" s="204"/>
      <c r="F114" s="204" t="s">
        <v>86</v>
      </c>
      <c r="G114" s="204"/>
      <c r="H114" s="211"/>
      <c r="I114" s="212"/>
      <c r="J114" s="211"/>
      <c r="K114" s="212"/>
      <c r="L114" s="211"/>
      <c r="M114" s="212"/>
      <c r="N114" s="213"/>
    </row>
    <row r="115" spans="1:14" x14ac:dyDescent="0.3">
      <c r="A115" s="204"/>
      <c r="B115" s="204"/>
      <c r="C115" s="204"/>
      <c r="D115" s="204"/>
      <c r="E115" s="204"/>
      <c r="F115" s="204"/>
      <c r="G115" s="204" t="s">
        <v>138</v>
      </c>
      <c r="H115" s="211">
        <v>232684.79999999999</v>
      </c>
      <c r="I115" s="212"/>
      <c r="J115" s="211">
        <v>450000</v>
      </c>
      <c r="K115" s="212"/>
      <c r="L115" s="211">
        <f>ROUND((H115-J115),5)</f>
        <v>-217315.20000000001</v>
      </c>
      <c r="M115" s="212"/>
      <c r="N115" s="213">
        <f>ROUND(IF(J115=0, IF(H115=0, 0, 1), H115/J115),5)</f>
        <v>0.51707999999999998</v>
      </c>
    </row>
    <row r="116" spans="1:14" ht="15" thickBot="1" x14ac:dyDescent="0.35">
      <c r="A116" s="204"/>
      <c r="B116" s="204"/>
      <c r="C116" s="204"/>
      <c r="D116" s="204"/>
      <c r="E116" s="204"/>
      <c r="F116" s="204"/>
      <c r="G116" s="204" t="s">
        <v>523</v>
      </c>
      <c r="H116" s="214">
        <v>105871.72</v>
      </c>
      <c r="I116" s="212"/>
      <c r="J116" s="214"/>
      <c r="K116" s="212"/>
      <c r="L116" s="214"/>
      <c r="M116" s="212"/>
      <c r="N116" s="215"/>
    </row>
    <row r="117" spans="1:14" x14ac:dyDescent="0.3">
      <c r="A117" s="204"/>
      <c r="B117" s="204"/>
      <c r="C117" s="204"/>
      <c r="D117" s="204"/>
      <c r="E117" s="204"/>
      <c r="F117" s="204" t="s">
        <v>139</v>
      </c>
      <c r="G117" s="204"/>
      <c r="H117" s="211">
        <f>ROUND(SUM(H114:H116),5)</f>
        <v>338556.52</v>
      </c>
      <c r="I117" s="212"/>
      <c r="J117" s="211">
        <f>ROUND(SUM(J114:J116),5)</f>
        <v>450000</v>
      </c>
      <c r="K117" s="212"/>
      <c r="L117" s="211">
        <f>ROUND((H117-J117),5)</f>
        <v>-111443.48</v>
      </c>
      <c r="M117" s="212"/>
      <c r="N117" s="213">
        <f>ROUND(IF(J117=0, IF(H117=0, 0, 1), H117/J117),5)</f>
        <v>0.75234999999999996</v>
      </c>
    </row>
    <row r="118" spans="1:14" x14ac:dyDescent="0.3">
      <c r="A118" s="204"/>
      <c r="B118" s="204"/>
      <c r="C118" s="204"/>
      <c r="D118" s="204"/>
      <c r="E118" s="204"/>
      <c r="F118" s="204" t="s">
        <v>52</v>
      </c>
      <c r="G118" s="204"/>
      <c r="H118" s="211"/>
      <c r="I118" s="212"/>
      <c r="J118" s="211"/>
      <c r="K118" s="212"/>
      <c r="L118" s="211"/>
      <c r="M118" s="212"/>
      <c r="N118" s="213"/>
    </row>
    <row r="119" spans="1:14" x14ac:dyDescent="0.3">
      <c r="A119" s="204"/>
      <c r="B119" s="204"/>
      <c r="C119" s="204"/>
      <c r="D119" s="204"/>
      <c r="E119" s="204"/>
      <c r="F119" s="204"/>
      <c r="G119" s="204" t="s">
        <v>501</v>
      </c>
      <c r="H119" s="211">
        <v>17735.91</v>
      </c>
      <c r="I119" s="212"/>
      <c r="J119" s="211"/>
      <c r="K119" s="212"/>
      <c r="L119" s="211"/>
      <c r="M119" s="212"/>
      <c r="N119" s="213"/>
    </row>
    <row r="120" spans="1:14" x14ac:dyDescent="0.3">
      <c r="A120" s="204"/>
      <c r="B120" s="204"/>
      <c r="C120" s="204"/>
      <c r="D120" s="204"/>
      <c r="E120" s="204"/>
      <c r="F120" s="204"/>
      <c r="G120" s="204" t="s">
        <v>502</v>
      </c>
      <c r="H120" s="211">
        <v>2273.0500000000002</v>
      </c>
      <c r="I120" s="212"/>
      <c r="J120" s="211"/>
      <c r="K120" s="212"/>
      <c r="L120" s="211"/>
      <c r="M120" s="212"/>
      <c r="N120" s="213"/>
    </row>
    <row r="121" spans="1:14" x14ac:dyDescent="0.3">
      <c r="A121" s="204"/>
      <c r="B121" s="204"/>
      <c r="C121" s="204"/>
      <c r="D121" s="204"/>
      <c r="E121" s="204"/>
      <c r="F121" s="204"/>
      <c r="G121" s="204" t="s">
        <v>138</v>
      </c>
      <c r="H121" s="211">
        <v>342094.87</v>
      </c>
      <c r="I121" s="212"/>
      <c r="J121" s="211">
        <v>270000</v>
      </c>
      <c r="K121" s="212"/>
      <c r="L121" s="211">
        <f>ROUND((H121-J121),5)</f>
        <v>72094.87</v>
      </c>
      <c r="M121" s="212"/>
      <c r="N121" s="213">
        <f>ROUND(IF(J121=0, IF(H121=0, 0, 1), H121/J121),5)</f>
        <v>1.26702</v>
      </c>
    </row>
    <row r="122" spans="1:14" x14ac:dyDescent="0.3">
      <c r="A122" s="204"/>
      <c r="B122" s="204"/>
      <c r="C122" s="204"/>
      <c r="D122" s="204"/>
      <c r="E122" s="204"/>
      <c r="F122" s="204"/>
      <c r="G122" s="204" t="s">
        <v>294</v>
      </c>
      <c r="H122" s="211">
        <v>22677</v>
      </c>
      <c r="I122" s="212"/>
      <c r="J122" s="211"/>
      <c r="K122" s="212"/>
      <c r="L122" s="211"/>
      <c r="M122" s="212"/>
      <c r="N122" s="213"/>
    </row>
    <row r="123" spans="1:14" x14ac:dyDescent="0.3">
      <c r="A123" s="204"/>
      <c r="B123" s="204"/>
      <c r="C123" s="204"/>
      <c r="D123" s="204"/>
      <c r="E123" s="204"/>
      <c r="F123" s="204"/>
      <c r="G123" s="204" t="s">
        <v>352</v>
      </c>
      <c r="H123" s="211">
        <v>4042.51</v>
      </c>
      <c r="I123" s="212"/>
      <c r="J123" s="211"/>
      <c r="K123" s="212"/>
      <c r="L123" s="211"/>
      <c r="M123" s="212"/>
      <c r="N123" s="213"/>
    </row>
    <row r="124" spans="1:14" ht="15" thickBot="1" x14ac:dyDescent="0.35">
      <c r="A124" s="204"/>
      <c r="B124" s="204"/>
      <c r="C124" s="204"/>
      <c r="D124" s="204"/>
      <c r="E124" s="204"/>
      <c r="F124" s="204"/>
      <c r="G124" s="204" t="s">
        <v>317</v>
      </c>
      <c r="H124" s="214">
        <v>19980.95</v>
      </c>
      <c r="I124" s="212"/>
      <c r="J124" s="214"/>
      <c r="K124" s="212"/>
      <c r="L124" s="214"/>
      <c r="M124" s="212"/>
      <c r="N124" s="215"/>
    </row>
    <row r="125" spans="1:14" x14ac:dyDescent="0.3">
      <c r="A125" s="204"/>
      <c r="B125" s="204"/>
      <c r="C125" s="204"/>
      <c r="D125" s="204"/>
      <c r="E125" s="204"/>
      <c r="F125" s="204" t="s">
        <v>140</v>
      </c>
      <c r="G125" s="204"/>
      <c r="H125" s="211">
        <f>ROUND(SUM(H118:H124),5)</f>
        <v>408804.29</v>
      </c>
      <c r="I125" s="212"/>
      <c r="J125" s="211">
        <f>ROUND(SUM(J118:J124),5)</f>
        <v>270000</v>
      </c>
      <c r="K125" s="212"/>
      <c r="L125" s="211">
        <f>ROUND((H125-J125),5)</f>
        <v>138804.29</v>
      </c>
      <c r="M125" s="212"/>
      <c r="N125" s="213">
        <f>ROUND(IF(J125=0, IF(H125=0, 0, 1), H125/J125),5)</f>
        <v>1.5140899999999999</v>
      </c>
    </row>
    <row r="126" spans="1:14" x14ac:dyDescent="0.3">
      <c r="A126" s="204"/>
      <c r="B126" s="204"/>
      <c r="C126" s="204"/>
      <c r="D126" s="204"/>
      <c r="E126" s="204"/>
      <c r="F126" s="204" t="s">
        <v>53</v>
      </c>
      <c r="G126" s="204"/>
      <c r="H126" s="211"/>
      <c r="I126" s="212"/>
      <c r="J126" s="211"/>
      <c r="K126" s="212"/>
      <c r="L126" s="211"/>
      <c r="M126" s="212"/>
      <c r="N126" s="213"/>
    </row>
    <row r="127" spans="1:14" ht="15" thickBot="1" x14ac:dyDescent="0.35">
      <c r="A127" s="204"/>
      <c r="B127" s="204"/>
      <c r="C127" s="204"/>
      <c r="D127" s="204"/>
      <c r="E127" s="204"/>
      <c r="F127" s="204"/>
      <c r="G127" s="204" t="s">
        <v>141</v>
      </c>
      <c r="H127" s="214">
        <v>487187.28</v>
      </c>
      <c r="I127" s="212"/>
      <c r="J127" s="214">
        <v>714899.02</v>
      </c>
      <c r="K127" s="212"/>
      <c r="L127" s="214">
        <f>ROUND((H127-J127),5)</f>
        <v>-227711.74</v>
      </c>
      <c r="M127" s="212"/>
      <c r="N127" s="215">
        <f>ROUND(IF(J127=0, IF(H127=0, 0, 1), H127/J127),5)</f>
        <v>0.68147999999999997</v>
      </c>
    </row>
    <row r="128" spans="1:14" x14ac:dyDescent="0.3">
      <c r="A128" s="204"/>
      <c r="B128" s="204"/>
      <c r="C128" s="204"/>
      <c r="D128" s="204"/>
      <c r="E128" s="204"/>
      <c r="F128" s="204" t="s">
        <v>142</v>
      </c>
      <c r="G128" s="204"/>
      <c r="H128" s="211">
        <f>ROUND(SUM(H126:H127),5)</f>
        <v>487187.28</v>
      </c>
      <c r="I128" s="212"/>
      <c r="J128" s="211">
        <f>ROUND(SUM(J126:J127),5)</f>
        <v>714899.02</v>
      </c>
      <c r="K128" s="212"/>
      <c r="L128" s="211">
        <f>ROUND((H128-J128),5)</f>
        <v>-227711.74</v>
      </c>
      <c r="M128" s="212"/>
      <c r="N128" s="213">
        <f>ROUND(IF(J128=0, IF(H128=0, 0, 1), H128/J128),5)</f>
        <v>0.68147999999999997</v>
      </c>
    </row>
    <row r="129" spans="1:14" x14ac:dyDescent="0.3">
      <c r="A129" s="204"/>
      <c r="B129" s="204"/>
      <c r="C129" s="204"/>
      <c r="D129" s="204"/>
      <c r="E129" s="204"/>
      <c r="F129" s="204" t="s">
        <v>54</v>
      </c>
      <c r="G129" s="204"/>
      <c r="H129" s="211"/>
      <c r="I129" s="212"/>
      <c r="J129" s="211"/>
      <c r="K129" s="212"/>
      <c r="L129" s="211"/>
      <c r="M129" s="212"/>
      <c r="N129" s="213"/>
    </row>
    <row r="130" spans="1:14" x14ac:dyDescent="0.3">
      <c r="A130" s="204"/>
      <c r="B130" s="204"/>
      <c r="C130" s="204"/>
      <c r="D130" s="204"/>
      <c r="E130" s="204"/>
      <c r="F130" s="204"/>
      <c r="G130" s="204" t="s">
        <v>134</v>
      </c>
      <c r="H130" s="211">
        <v>19771.77</v>
      </c>
      <c r="I130" s="212"/>
      <c r="J130" s="211">
        <v>28000</v>
      </c>
      <c r="K130" s="212"/>
      <c r="L130" s="211">
        <f>ROUND((H130-J130),5)</f>
        <v>-8228.23</v>
      </c>
      <c r="M130" s="212"/>
      <c r="N130" s="213">
        <f>ROUND(IF(J130=0, IF(H130=0, 0, 1), H130/J130),5)</f>
        <v>0.70613000000000004</v>
      </c>
    </row>
    <row r="131" spans="1:14" ht="15" thickBot="1" x14ac:dyDescent="0.35">
      <c r="A131" s="204"/>
      <c r="B131" s="204"/>
      <c r="C131" s="204"/>
      <c r="D131" s="204"/>
      <c r="E131" s="204"/>
      <c r="F131" s="204"/>
      <c r="G131" s="204" t="s">
        <v>532</v>
      </c>
      <c r="H131" s="214">
        <v>2865.04</v>
      </c>
      <c r="I131" s="212"/>
      <c r="J131" s="214"/>
      <c r="K131" s="212"/>
      <c r="L131" s="214"/>
      <c r="M131" s="212"/>
      <c r="N131" s="215"/>
    </row>
    <row r="132" spans="1:14" x14ac:dyDescent="0.3">
      <c r="A132" s="204"/>
      <c r="B132" s="204"/>
      <c r="C132" s="204"/>
      <c r="D132" s="204"/>
      <c r="E132" s="204"/>
      <c r="F132" s="204" t="s">
        <v>143</v>
      </c>
      <c r="G132" s="204"/>
      <c r="H132" s="211">
        <f>ROUND(SUM(H129:H131),5)</f>
        <v>22636.81</v>
      </c>
      <c r="I132" s="212"/>
      <c r="J132" s="211">
        <f>ROUND(SUM(J129:J131),5)</f>
        <v>28000</v>
      </c>
      <c r="K132" s="212"/>
      <c r="L132" s="211">
        <f>ROUND((H132-J132),5)</f>
        <v>-5363.19</v>
      </c>
      <c r="M132" s="212"/>
      <c r="N132" s="213">
        <f>ROUND(IF(J132=0, IF(H132=0, 0, 1), H132/J132),5)</f>
        <v>0.80845999999999996</v>
      </c>
    </row>
    <row r="133" spans="1:14" x14ac:dyDescent="0.3">
      <c r="A133" s="204"/>
      <c r="B133" s="204"/>
      <c r="C133" s="204"/>
      <c r="D133" s="204"/>
      <c r="E133" s="204"/>
      <c r="F133" s="204" t="s">
        <v>87</v>
      </c>
      <c r="G133" s="204"/>
      <c r="H133" s="211"/>
      <c r="I133" s="212"/>
      <c r="J133" s="211"/>
      <c r="K133" s="212"/>
      <c r="L133" s="211"/>
      <c r="M133" s="212"/>
      <c r="N133" s="213"/>
    </row>
    <row r="134" spans="1:14" ht="15" thickBot="1" x14ac:dyDescent="0.35">
      <c r="A134" s="204"/>
      <c r="B134" s="204"/>
      <c r="C134" s="204"/>
      <c r="D134" s="204"/>
      <c r="E134" s="204"/>
      <c r="F134" s="204"/>
      <c r="G134" s="204" t="s">
        <v>144</v>
      </c>
      <c r="H134" s="214">
        <v>36815.199999999997</v>
      </c>
      <c r="I134" s="212"/>
      <c r="J134" s="214">
        <v>28000</v>
      </c>
      <c r="K134" s="212"/>
      <c r="L134" s="214">
        <f>ROUND((H134-J134),5)</f>
        <v>8815.2000000000007</v>
      </c>
      <c r="M134" s="212"/>
      <c r="N134" s="215">
        <f>ROUND(IF(J134=0, IF(H134=0, 0, 1), H134/J134),5)</f>
        <v>1.3148299999999999</v>
      </c>
    </row>
    <row r="135" spans="1:14" x14ac:dyDescent="0.3">
      <c r="A135" s="204"/>
      <c r="B135" s="204"/>
      <c r="C135" s="204"/>
      <c r="D135" s="204"/>
      <c r="E135" s="204"/>
      <c r="F135" s="204" t="s">
        <v>145</v>
      </c>
      <c r="G135" s="204"/>
      <c r="H135" s="211">
        <f>ROUND(SUM(H133:H134),5)</f>
        <v>36815.199999999997</v>
      </c>
      <c r="I135" s="212"/>
      <c r="J135" s="211">
        <f>ROUND(SUM(J133:J134),5)</f>
        <v>28000</v>
      </c>
      <c r="K135" s="212"/>
      <c r="L135" s="211">
        <f>ROUND((H135-J135),5)</f>
        <v>8815.2000000000007</v>
      </c>
      <c r="M135" s="212"/>
      <c r="N135" s="213">
        <f>ROUND(IF(J135=0, IF(H135=0, 0, 1), H135/J135),5)</f>
        <v>1.3148299999999999</v>
      </c>
    </row>
    <row r="136" spans="1:14" x14ac:dyDescent="0.3">
      <c r="A136" s="204"/>
      <c r="B136" s="204"/>
      <c r="C136" s="204"/>
      <c r="D136" s="204"/>
      <c r="E136" s="204"/>
      <c r="F136" s="204" t="s">
        <v>55</v>
      </c>
      <c r="G136" s="204"/>
      <c r="H136" s="211"/>
      <c r="I136" s="212"/>
      <c r="J136" s="211"/>
      <c r="K136" s="212"/>
      <c r="L136" s="211"/>
      <c r="M136" s="212"/>
      <c r="N136" s="213"/>
    </row>
    <row r="137" spans="1:14" x14ac:dyDescent="0.3">
      <c r="A137" s="204"/>
      <c r="B137" s="204"/>
      <c r="C137" s="204"/>
      <c r="D137" s="204"/>
      <c r="E137" s="204"/>
      <c r="F137" s="204"/>
      <c r="G137" s="204" t="s">
        <v>144</v>
      </c>
      <c r="H137" s="211">
        <v>17013.57</v>
      </c>
      <c r="I137" s="212"/>
      <c r="J137" s="211">
        <v>29000</v>
      </c>
      <c r="K137" s="212"/>
      <c r="L137" s="211">
        <f>ROUND((H137-J137),5)</f>
        <v>-11986.43</v>
      </c>
      <c r="M137" s="212"/>
      <c r="N137" s="213">
        <f>ROUND(IF(J137=0, IF(H137=0, 0, 1), H137/J137),5)</f>
        <v>0.58667000000000002</v>
      </c>
    </row>
    <row r="138" spans="1:14" ht="15" thickBot="1" x14ac:dyDescent="0.35">
      <c r="A138" s="204"/>
      <c r="B138" s="204"/>
      <c r="C138" s="204"/>
      <c r="D138" s="204"/>
      <c r="E138" s="204"/>
      <c r="F138" s="204"/>
      <c r="G138" s="204" t="s">
        <v>555</v>
      </c>
      <c r="H138" s="214">
        <v>434.86</v>
      </c>
      <c r="I138" s="212"/>
      <c r="J138" s="214"/>
      <c r="K138" s="212"/>
      <c r="L138" s="214"/>
      <c r="M138" s="212"/>
      <c r="N138" s="215"/>
    </row>
    <row r="139" spans="1:14" x14ac:dyDescent="0.3">
      <c r="A139" s="204"/>
      <c r="B139" s="204"/>
      <c r="C139" s="204"/>
      <c r="D139" s="204"/>
      <c r="E139" s="204"/>
      <c r="F139" s="204" t="s">
        <v>146</v>
      </c>
      <c r="G139" s="204"/>
      <c r="H139" s="211">
        <f>ROUND(SUM(H136:H138),5)</f>
        <v>17448.43</v>
      </c>
      <c r="I139" s="212"/>
      <c r="J139" s="211">
        <f>ROUND(SUM(J136:J138),5)</f>
        <v>29000</v>
      </c>
      <c r="K139" s="212"/>
      <c r="L139" s="211">
        <f>ROUND((H139-J139),5)</f>
        <v>-11551.57</v>
      </c>
      <c r="M139" s="212"/>
      <c r="N139" s="213">
        <f>ROUND(IF(J139=0, IF(H139=0, 0, 1), H139/J139),5)</f>
        <v>0.60167000000000004</v>
      </c>
    </row>
    <row r="140" spans="1:14" x14ac:dyDescent="0.3">
      <c r="A140" s="204"/>
      <c r="B140" s="204"/>
      <c r="C140" s="204"/>
      <c r="D140" s="204"/>
      <c r="E140" s="204"/>
      <c r="F140" s="204" t="s">
        <v>267</v>
      </c>
      <c r="G140" s="204"/>
      <c r="H140" s="211"/>
      <c r="I140" s="212"/>
      <c r="J140" s="211"/>
      <c r="K140" s="212"/>
      <c r="L140" s="211"/>
      <c r="M140" s="212"/>
      <c r="N140" s="213"/>
    </row>
    <row r="141" spans="1:14" x14ac:dyDescent="0.3">
      <c r="A141" s="204"/>
      <c r="B141" s="204"/>
      <c r="C141" s="204"/>
      <c r="D141" s="204"/>
      <c r="E141" s="204"/>
      <c r="F141" s="204"/>
      <c r="G141" s="204" t="s">
        <v>268</v>
      </c>
      <c r="H141" s="211">
        <v>0</v>
      </c>
      <c r="I141" s="212"/>
      <c r="J141" s="211">
        <v>30000</v>
      </c>
      <c r="K141" s="212"/>
      <c r="L141" s="211">
        <f>ROUND((H141-J141),5)</f>
        <v>-30000</v>
      </c>
      <c r="M141" s="212"/>
      <c r="N141" s="213">
        <f>ROUND(IF(J141=0, IF(H141=0, 0, 1), H141/J141),5)</f>
        <v>0</v>
      </c>
    </row>
    <row r="142" spans="1:14" ht="15" thickBot="1" x14ac:dyDescent="0.35">
      <c r="A142" s="204"/>
      <c r="B142" s="204"/>
      <c r="C142" s="204"/>
      <c r="D142" s="204"/>
      <c r="E142" s="204"/>
      <c r="F142" s="204"/>
      <c r="G142" s="204" t="s">
        <v>503</v>
      </c>
      <c r="H142" s="214">
        <v>1364</v>
      </c>
      <c r="I142" s="212"/>
      <c r="J142" s="214"/>
      <c r="K142" s="212"/>
      <c r="L142" s="214"/>
      <c r="M142" s="212"/>
      <c r="N142" s="215"/>
    </row>
    <row r="143" spans="1:14" x14ac:dyDescent="0.3">
      <c r="A143" s="204"/>
      <c r="B143" s="204"/>
      <c r="C143" s="204"/>
      <c r="D143" s="204"/>
      <c r="E143" s="204"/>
      <c r="F143" s="204" t="s">
        <v>269</v>
      </c>
      <c r="G143" s="204"/>
      <c r="H143" s="211">
        <f>ROUND(SUM(H140:H142),5)</f>
        <v>1364</v>
      </c>
      <c r="I143" s="212"/>
      <c r="J143" s="211">
        <f>ROUND(SUM(J140:J142),5)</f>
        <v>30000</v>
      </c>
      <c r="K143" s="212"/>
      <c r="L143" s="211">
        <f>ROUND((H143-J143),5)</f>
        <v>-28636</v>
      </c>
      <c r="M143" s="212"/>
      <c r="N143" s="213">
        <f>ROUND(IF(J143=0, IF(H143=0, 0, 1), H143/J143),5)</f>
        <v>4.5469999999999997E-2</v>
      </c>
    </row>
    <row r="144" spans="1:14" x14ac:dyDescent="0.3">
      <c r="A144" s="204"/>
      <c r="B144" s="204"/>
      <c r="C144" s="204"/>
      <c r="D144" s="204"/>
      <c r="E144" s="204"/>
      <c r="F144" s="204" t="s">
        <v>93</v>
      </c>
      <c r="G144" s="204"/>
      <c r="H144" s="211"/>
      <c r="I144" s="212"/>
      <c r="J144" s="211"/>
      <c r="K144" s="212"/>
      <c r="L144" s="211"/>
      <c r="M144" s="212"/>
      <c r="N144" s="213"/>
    </row>
    <row r="145" spans="1:14" ht="15" thickBot="1" x14ac:dyDescent="0.35">
      <c r="A145" s="204"/>
      <c r="B145" s="204"/>
      <c r="C145" s="204"/>
      <c r="D145" s="204"/>
      <c r="E145" s="204"/>
      <c r="F145" s="204"/>
      <c r="G145" s="204" t="s">
        <v>144</v>
      </c>
      <c r="H145" s="211">
        <v>5669.36</v>
      </c>
      <c r="I145" s="212"/>
      <c r="J145" s="211">
        <v>15000</v>
      </c>
      <c r="K145" s="212"/>
      <c r="L145" s="211">
        <f>ROUND((H145-J145),5)</f>
        <v>-9330.64</v>
      </c>
      <c r="M145" s="212"/>
      <c r="N145" s="213">
        <f>ROUND(IF(J145=0, IF(H145=0, 0, 1), H145/J145),5)</f>
        <v>0.37796000000000002</v>
      </c>
    </row>
    <row r="146" spans="1:14" ht="15" thickBot="1" x14ac:dyDescent="0.35">
      <c r="A146" s="204"/>
      <c r="B146" s="204"/>
      <c r="C146" s="204"/>
      <c r="D146" s="204"/>
      <c r="E146" s="204"/>
      <c r="F146" s="204" t="s">
        <v>147</v>
      </c>
      <c r="G146" s="204"/>
      <c r="H146" s="218">
        <f>ROUND(SUM(H144:H145),5)</f>
        <v>5669.36</v>
      </c>
      <c r="I146" s="212"/>
      <c r="J146" s="218">
        <f>ROUND(SUM(J144:J145),5)</f>
        <v>15000</v>
      </c>
      <c r="K146" s="212"/>
      <c r="L146" s="218">
        <f>ROUND((H146-J146),5)</f>
        <v>-9330.64</v>
      </c>
      <c r="M146" s="212"/>
      <c r="N146" s="219">
        <f>ROUND(IF(J146=0, IF(H146=0, 0, 1), H146/J146),5)</f>
        <v>0.37796000000000002</v>
      </c>
    </row>
    <row r="147" spans="1:14" x14ac:dyDescent="0.3">
      <c r="A147" s="204"/>
      <c r="B147" s="204"/>
      <c r="C147" s="204"/>
      <c r="D147" s="204"/>
      <c r="E147" s="204" t="s">
        <v>56</v>
      </c>
      <c r="F147" s="204"/>
      <c r="G147" s="204"/>
      <c r="H147" s="211">
        <f>ROUND(H113+H117+H125+H128+H132+H135+H139+H143+H146,5)</f>
        <v>1318481.8899999999</v>
      </c>
      <c r="I147" s="212"/>
      <c r="J147" s="211">
        <f>ROUND(J113+J117+J125+J128+J132+J135+J139+J143+J146,5)</f>
        <v>1564899.02</v>
      </c>
      <c r="K147" s="212"/>
      <c r="L147" s="211">
        <f>ROUND((H147-J147),5)</f>
        <v>-246417.13</v>
      </c>
      <c r="M147" s="212"/>
      <c r="N147" s="213">
        <f>ROUND(IF(J147=0, IF(H147=0, 0, 1), H147/J147),5)</f>
        <v>0.84253</v>
      </c>
    </row>
    <row r="148" spans="1:14" x14ac:dyDescent="0.3">
      <c r="A148" s="204"/>
      <c r="B148" s="204"/>
      <c r="C148" s="204"/>
      <c r="D148" s="204"/>
      <c r="E148" s="204" t="s">
        <v>181</v>
      </c>
      <c r="F148" s="204"/>
      <c r="G148" s="204"/>
      <c r="H148" s="211"/>
      <c r="I148" s="212"/>
      <c r="J148" s="211"/>
      <c r="K148" s="212"/>
      <c r="L148" s="211"/>
      <c r="M148" s="212"/>
      <c r="N148" s="213"/>
    </row>
    <row r="149" spans="1:14" x14ac:dyDescent="0.3">
      <c r="A149" s="204"/>
      <c r="B149" s="204"/>
      <c r="C149" s="204"/>
      <c r="D149" s="204"/>
      <c r="E149" s="204"/>
      <c r="F149" s="204" t="s">
        <v>524</v>
      </c>
      <c r="G149" s="204"/>
      <c r="H149" s="211"/>
      <c r="I149" s="212"/>
      <c r="J149" s="211"/>
      <c r="K149" s="212"/>
      <c r="L149" s="211"/>
      <c r="M149" s="212"/>
      <c r="N149" s="213"/>
    </row>
    <row r="150" spans="1:14" x14ac:dyDescent="0.3">
      <c r="A150" s="204"/>
      <c r="B150" s="204"/>
      <c r="C150" s="204"/>
      <c r="D150" s="204"/>
      <c r="E150" s="204"/>
      <c r="F150" s="204"/>
      <c r="G150" s="204" t="s">
        <v>228</v>
      </c>
      <c r="H150" s="211">
        <v>40702.65</v>
      </c>
      <c r="I150" s="212"/>
      <c r="J150" s="211"/>
      <c r="K150" s="212"/>
      <c r="L150" s="211"/>
      <c r="M150" s="212"/>
      <c r="N150" s="213"/>
    </row>
    <row r="151" spans="1:14" x14ac:dyDescent="0.3">
      <c r="A151" s="204"/>
      <c r="B151" s="204"/>
      <c r="C151" s="204"/>
      <c r="D151" s="204"/>
      <c r="E151" s="204"/>
      <c r="F151" s="204"/>
      <c r="G151" s="204" t="s">
        <v>249</v>
      </c>
      <c r="H151" s="211">
        <v>0</v>
      </c>
      <c r="I151" s="212"/>
      <c r="J151" s="211">
        <v>0</v>
      </c>
      <c r="K151" s="212"/>
      <c r="L151" s="211">
        <f>ROUND((H151-J151),5)</f>
        <v>0</v>
      </c>
      <c r="M151" s="212"/>
      <c r="N151" s="213">
        <f>ROUND(IF(J151=0, IF(H151=0, 0, 1), H151/J151),5)</f>
        <v>0</v>
      </c>
    </row>
    <row r="152" spans="1:14" ht="15" thickBot="1" x14ac:dyDescent="0.35">
      <c r="A152" s="204"/>
      <c r="B152" s="204"/>
      <c r="C152" s="204"/>
      <c r="D152" s="204"/>
      <c r="E152" s="204"/>
      <c r="F152" s="204"/>
      <c r="G152" s="204" t="s">
        <v>525</v>
      </c>
      <c r="H152" s="214">
        <v>4362.1400000000003</v>
      </c>
      <c r="I152" s="212"/>
      <c r="J152" s="214"/>
      <c r="K152" s="212"/>
      <c r="L152" s="214"/>
      <c r="M152" s="212"/>
      <c r="N152" s="215"/>
    </row>
    <row r="153" spans="1:14" x14ac:dyDescent="0.3">
      <c r="A153" s="204"/>
      <c r="B153" s="204"/>
      <c r="C153" s="204"/>
      <c r="D153" s="204"/>
      <c r="E153" s="204"/>
      <c r="F153" s="204" t="s">
        <v>526</v>
      </c>
      <c r="G153" s="204"/>
      <c r="H153" s="211">
        <f>ROUND(SUM(H149:H152),5)</f>
        <v>45064.79</v>
      </c>
      <c r="I153" s="212"/>
      <c r="J153" s="211">
        <f>ROUND(SUM(J149:J152),5)</f>
        <v>0</v>
      </c>
      <c r="K153" s="212"/>
      <c r="L153" s="211">
        <f>ROUND((H153-J153),5)</f>
        <v>45064.79</v>
      </c>
      <c r="M153" s="212"/>
      <c r="N153" s="213">
        <f>ROUND(IF(J153=0, IF(H153=0, 0, 1), H153/J153),5)</f>
        <v>1</v>
      </c>
    </row>
    <row r="154" spans="1:14" x14ac:dyDescent="0.3">
      <c r="A154" s="204"/>
      <c r="B154" s="204"/>
      <c r="C154" s="204"/>
      <c r="D154" s="204"/>
      <c r="E154" s="204"/>
      <c r="F154" s="204" t="s">
        <v>527</v>
      </c>
      <c r="G154" s="204"/>
      <c r="H154" s="211"/>
      <c r="I154" s="212"/>
      <c r="J154" s="211"/>
      <c r="K154" s="212"/>
      <c r="L154" s="211"/>
      <c r="M154" s="212"/>
      <c r="N154" s="213"/>
    </row>
    <row r="155" spans="1:14" x14ac:dyDescent="0.3">
      <c r="A155" s="204"/>
      <c r="B155" s="204"/>
      <c r="C155" s="204"/>
      <c r="D155" s="204"/>
      <c r="E155" s="204"/>
      <c r="F155" s="204"/>
      <c r="G155" s="204" t="s">
        <v>528</v>
      </c>
      <c r="H155" s="211">
        <v>8020.5</v>
      </c>
      <c r="I155" s="212"/>
      <c r="J155" s="211">
        <v>110000</v>
      </c>
      <c r="K155" s="212"/>
      <c r="L155" s="211">
        <f>ROUND((H155-J155),5)</f>
        <v>-101979.5</v>
      </c>
      <c r="M155" s="212"/>
      <c r="N155" s="213">
        <f>ROUND(IF(J155=0, IF(H155=0, 0, 1), H155/J155),5)</f>
        <v>7.2910000000000003E-2</v>
      </c>
    </row>
    <row r="156" spans="1:14" ht="15" thickBot="1" x14ac:dyDescent="0.35">
      <c r="A156" s="204"/>
      <c r="B156" s="204"/>
      <c r="C156" s="204"/>
      <c r="D156" s="204"/>
      <c r="E156" s="204"/>
      <c r="F156" s="204"/>
      <c r="G156" s="204" t="s">
        <v>353</v>
      </c>
      <c r="H156" s="211">
        <v>70700.05</v>
      </c>
      <c r="I156" s="212"/>
      <c r="J156" s="211"/>
      <c r="K156" s="212"/>
      <c r="L156" s="211"/>
      <c r="M156" s="212"/>
      <c r="N156" s="213"/>
    </row>
    <row r="157" spans="1:14" ht="15" thickBot="1" x14ac:dyDescent="0.35">
      <c r="A157" s="204"/>
      <c r="B157" s="204"/>
      <c r="C157" s="204"/>
      <c r="D157" s="204"/>
      <c r="E157" s="204"/>
      <c r="F157" s="204" t="s">
        <v>529</v>
      </c>
      <c r="G157" s="204"/>
      <c r="H157" s="218">
        <f>ROUND(SUM(H154:H156),5)</f>
        <v>78720.55</v>
      </c>
      <c r="I157" s="212"/>
      <c r="J157" s="218">
        <f>ROUND(SUM(J154:J156),5)</f>
        <v>110000</v>
      </c>
      <c r="K157" s="212"/>
      <c r="L157" s="218">
        <f>ROUND((H157-J157),5)</f>
        <v>-31279.45</v>
      </c>
      <c r="M157" s="212"/>
      <c r="N157" s="219">
        <f>ROUND(IF(J157=0, IF(H157=0, 0, 1), H157/J157),5)</f>
        <v>0.71564000000000005</v>
      </c>
    </row>
    <row r="158" spans="1:14" x14ac:dyDescent="0.3">
      <c r="A158" s="204"/>
      <c r="B158" s="204"/>
      <c r="C158" s="204"/>
      <c r="D158" s="204"/>
      <c r="E158" s="204" t="s">
        <v>182</v>
      </c>
      <c r="F158" s="204"/>
      <c r="G158" s="204"/>
      <c r="H158" s="211">
        <f>ROUND(H148+H153+H157,5)</f>
        <v>123785.34</v>
      </c>
      <c r="I158" s="212"/>
      <c r="J158" s="211">
        <f>ROUND(J148+J153+J157,5)</f>
        <v>110000</v>
      </c>
      <c r="K158" s="212"/>
      <c r="L158" s="211">
        <f>ROUND((H158-J158),5)</f>
        <v>13785.34</v>
      </c>
      <c r="M158" s="212"/>
      <c r="N158" s="213">
        <f>ROUND(IF(J158=0, IF(H158=0, 0, 1), H158/J158),5)</f>
        <v>1.1253200000000001</v>
      </c>
    </row>
    <row r="159" spans="1:14" x14ac:dyDescent="0.3">
      <c r="A159" s="204"/>
      <c r="B159" s="204"/>
      <c r="C159" s="204"/>
      <c r="D159" s="204"/>
      <c r="E159" s="204" t="s">
        <v>88</v>
      </c>
      <c r="F159" s="204"/>
      <c r="G159" s="204"/>
      <c r="H159" s="211"/>
      <c r="I159" s="212"/>
      <c r="J159" s="211"/>
      <c r="K159" s="212"/>
      <c r="L159" s="211"/>
      <c r="M159" s="212"/>
      <c r="N159" s="213"/>
    </row>
    <row r="160" spans="1:14" x14ac:dyDescent="0.3">
      <c r="A160" s="204"/>
      <c r="B160" s="204"/>
      <c r="C160" s="204"/>
      <c r="D160" s="204"/>
      <c r="E160" s="204"/>
      <c r="F160" s="204" t="s">
        <v>89</v>
      </c>
      <c r="G160" s="204"/>
      <c r="H160" s="211"/>
      <c r="I160" s="212"/>
      <c r="J160" s="211"/>
      <c r="K160" s="212"/>
      <c r="L160" s="211"/>
      <c r="M160" s="212"/>
      <c r="N160" s="213"/>
    </row>
    <row r="161" spans="1:14" ht="15" thickBot="1" x14ac:dyDescent="0.35">
      <c r="A161" s="204"/>
      <c r="B161" s="204"/>
      <c r="C161" s="204"/>
      <c r="D161" s="204"/>
      <c r="E161" s="204"/>
      <c r="F161" s="204"/>
      <c r="G161" s="204" t="s">
        <v>144</v>
      </c>
      <c r="H161" s="214">
        <v>94543.99</v>
      </c>
      <c r="I161" s="212"/>
      <c r="J161" s="214">
        <v>87550</v>
      </c>
      <c r="K161" s="212"/>
      <c r="L161" s="214">
        <f>ROUND((H161-J161),5)</f>
        <v>6993.99</v>
      </c>
      <c r="M161" s="212"/>
      <c r="N161" s="215">
        <f>ROUND(IF(J161=0, IF(H161=0, 0, 1), H161/J161),5)</f>
        <v>1.07989</v>
      </c>
    </row>
    <row r="162" spans="1:14" x14ac:dyDescent="0.3">
      <c r="A162" s="204"/>
      <c r="B162" s="204"/>
      <c r="C162" s="204"/>
      <c r="D162" s="204"/>
      <c r="E162" s="204"/>
      <c r="F162" s="204" t="s">
        <v>270</v>
      </c>
      <c r="G162" s="204"/>
      <c r="H162" s="211">
        <f>ROUND(SUM(H160:H161),5)</f>
        <v>94543.99</v>
      </c>
      <c r="I162" s="212"/>
      <c r="J162" s="211">
        <f>ROUND(SUM(J160:J161),5)</f>
        <v>87550</v>
      </c>
      <c r="K162" s="212"/>
      <c r="L162" s="211">
        <f>ROUND((H162-J162),5)</f>
        <v>6993.99</v>
      </c>
      <c r="M162" s="212"/>
      <c r="N162" s="213">
        <f>ROUND(IF(J162=0, IF(H162=0, 0, 1), H162/J162),5)</f>
        <v>1.07989</v>
      </c>
    </row>
    <row r="163" spans="1:14" x14ac:dyDescent="0.3">
      <c r="A163" s="204"/>
      <c r="B163" s="204"/>
      <c r="C163" s="204"/>
      <c r="D163" s="204"/>
      <c r="E163" s="204"/>
      <c r="F163" s="204" t="s">
        <v>271</v>
      </c>
      <c r="G163" s="204"/>
      <c r="H163" s="211"/>
      <c r="I163" s="212"/>
      <c r="J163" s="211"/>
      <c r="K163" s="212"/>
      <c r="L163" s="211"/>
      <c r="M163" s="212"/>
      <c r="N163" s="213"/>
    </row>
    <row r="164" spans="1:14" x14ac:dyDescent="0.3">
      <c r="A164" s="204"/>
      <c r="B164" s="204"/>
      <c r="C164" s="204"/>
      <c r="D164" s="204"/>
      <c r="E164" s="204"/>
      <c r="F164" s="204"/>
      <c r="G164" s="204" t="s">
        <v>148</v>
      </c>
      <c r="H164" s="211">
        <v>14849.95</v>
      </c>
      <c r="I164" s="212"/>
      <c r="J164" s="211">
        <v>27037</v>
      </c>
      <c r="K164" s="212"/>
      <c r="L164" s="211">
        <f>ROUND((H164-J164),5)</f>
        <v>-12187.05</v>
      </c>
      <c r="M164" s="212"/>
      <c r="N164" s="213">
        <f>ROUND(IF(J164=0, IF(H164=0, 0, 1), H164/J164),5)</f>
        <v>0.54925000000000002</v>
      </c>
    </row>
    <row r="165" spans="1:14" ht="15" thickBot="1" x14ac:dyDescent="0.35">
      <c r="A165" s="204"/>
      <c r="B165" s="204"/>
      <c r="C165" s="204"/>
      <c r="D165" s="204"/>
      <c r="E165" s="204"/>
      <c r="F165" s="204"/>
      <c r="G165" s="204" t="s">
        <v>556</v>
      </c>
      <c r="H165" s="214">
        <v>4328.78</v>
      </c>
      <c r="I165" s="212"/>
      <c r="J165" s="214"/>
      <c r="K165" s="212"/>
      <c r="L165" s="214"/>
      <c r="M165" s="212"/>
      <c r="N165" s="215"/>
    </row>
    <row r="166" spans="1:14" x14ac:dyDescent="0.3">
      <c r="A166" s="204"/>
      <c r="B166" s="204"/>
      <c r="C166" s="204"/>
      <c r="D166" s="204"/>
      <c r="E166" s="204"/>
      <c r="F166" s="204" t="s">
        <v>272</v>
      </c>
      <c r="G166" s="204"/>
      <c r="H166" s="211">
        <f>ROUND(SUM(H163:H165),5)</f>
        <v>19178.73</v>
      </c>
      <c r="I166" s="212"/>
      <c r="J166" s="211">
        <f>ROUND(SUM(J163:J165),5)</f>
        <v>27037</v>
      </c>
      <c r="K166" s="212"/>
      <c r="L166" s="211">
        <f>ROUND((H166-J166),5)</f>
        <v>-7858.27</v>
      </c>
      <c r="M166" s="212"/>
      <c r="N166" s="213">
        <f>ROUND(IF(J166=0, IF(H166=0, 0, 1), H166/J166),5)</f>
        <v>0.70935000000000004</v>
      </c>
    </row>
    <row r="167" spans="1:14" x14ac:dyDescent="0.3">
      <c r="A167" s="204"/>
      <c r="B167" s="204"/>
      <c r="C167" s="204"/>
      <c r="D167" s="204"/>
      <c r="E167" s="204"/>
      <c r="F167" s="204" t="s">
        <v>273</v>
      </c>
      <c r="G167" s="204"/>
      <c r="H167" s="211"/>
      <c r="I167" s="212"/>
      <c r="J167" s="211"/>
      <c r="K167" s="212"/>
      <c r="L167" s="211"/>
      <c r="M167" s="212"/>
      <c r="N167" s="213"/>
    </row>
    <row r="168" spans="1:14" ht="15" thickBot="1" x14ac:dyDescent="0.35">
      <c r="A168" s="204"/>
      <c r="B168" s="204"/>
      <c r="C168" s="204"/>
      <c r="D168" s="204"/>
      <c r="E168" s="204"/>
      <c r="F168" s="204"/>
      <c r="G168" s="204" t="s">
        <v>134</v>
      </c>
      <c r="H168" s="211">
        <v>6016.49</v>
      </c>
      <c r="I168" s="212"/>
      <c r="J168" s="211">
        <v>6000</v>
      </c>
      <c r="K168" s="212"/>
      <c r="L168" s="211">
        <f>ROUND((H168-J168),5)</f>
        <v>16.489999999999998</v>
      </c>
      <c r="M168" s="212"/>
      <c r="N168" s="213">
        <f>ROUND(IF(J168=0, IF(H168=0, 0, 1), H168/J168),5)</f>
        <v>1.00275</v>
      </c>
    </row>
    <row r="169" spans="1:14" ht="15" thickBot="1" x14ac:dyDescent="0.35">
      <c r="A169" s="204"/>
      <c r="B169" s="204"/>
      <c r="C169" s="204"/>
      <c r="D169" s="204"/>
      <c r="E169" s="204"/>
      <c r="F169" s="204" t="s">
        <v>274</v>
      </c>
      <c r="G169" s="204"/>
      <c r="H169" s="218">
        <f>ROUND(SUM(H167:H168),5)</f>
        <v>6016.49</v>
      </c>
      <c r="I169" s="212"/>
      <c r="J169" s="218">
        <f>ROUND(SUM(J167:J168),5)</f>
        <v>6000</v>
      </c>
      <c r="K169" s="212"/>
      <c r="L169" s="218">
        <f>ROUND((H169-J169),5)</f>
        <v>16.489999999999998</v>
      </c>
      <c r="M169" s="212"/>
      <c r="N169" s="219">
        <f>ROUND(IF(J169=0, IF(H169=0, 0, 1), H169/J169),5)</f>
        <v>1.00275</v>
      </c>
    </row>
    <row r="170" spans="1:14" x14ac:dyDescent="0.3">
      <c r="A170" s="204"/>
      <c r="B170" s="204"/>
      <c r="C170" s="204"/>
      <c r="D170" s="204"/>
      <c r="E170" s="204" t="s">
        <v>90</v>
      </c>
      <c r="F170" s="204"/>
      <c r="G170" s="204"/>
      <c r="H170" s="211">
        <f>ROUND(H159+H162+H166+H169,5)</f>
        <v>119739.21</v>
      </c>
      <c r="I170" s="212"/>
      <c r="J170" s="211">
        <f>ROUND(J159+J162+J166+J169,5)</f>
        <v>120587</v>
      </c>
      <c r="K170" s="212"/>
      <c r="L170" s="211">
        <f>ROUND((H170-J170),5)</f>
        <v>-847.79</v>
      </c>
      <c r="M170" s="212"/>
      <c r="N170" s="213">
        <f>ROUND(IF(J170=0, IF(H170=0, 0, 1), H170/J170),5)</f>
        <v>0.99297000000000002</v>
      </c>
    </row>
    <row r="171" spans="1:14" x14ac:dyDescent="0.3">
      <c r="A171" s="204"/>
      <c r="B171" s="204"/>
      <c r="C171" s="204"/>
      <c r="D171" s="204"/>
      <c r="E171" s="204" t="s">
        <v>57</v>
      </c>
      <c r="F171" s="204"/>
      <c r="G171" s="204"/>
      <c r="H171" s="211"/>
      <c r="I171" s="212"/>
      <c r="J171" s="211"/>
      <c r="K171" s="212"/>
      <c r="L171" s="211"/>
      <c r="M171" s="212"/>
      <c r="N171" s="213"/>
    </row>
    <row r="172" spans="1:14" x14ac:dyDescent="0.3">
      <c r="A172" s="204"/>
      <c r="B172" s="204"/>
      <c r="C172" s="204"/>
      <c r="D172" s="204"/>
      <c r="E172" s="204"/>
      <c r="F172" s="204" t="s">
        <v>183</v>
      </c>
      <c r="G172" s="204"/>
      <c r="H172" s="211"/>
      <c r="I172" s="212"/>
      <c r="J172" s="211"/>
      <c r="K172" s="212"/>
      <c r="L172" s="211"/>
      <c r="M172" s="212"/>
      <c r="N172" s="213"/>
    </row>
    <row r="173" spans="1:14" x14ac:dyDescent="0.3">
      <c r="A173" s="204"/>
      <c r="B173" s="204"/>
      <c r="C173" s="204"/>
      <c r="D173" s="204"/>
      <c r="E173" s="204"/>
      <c r="F173" s="204"/>
      <c r="G173" s="204" t="s">
        <v>354</v>
      </c>
      <c r="H173" s="211">
        <v>2339.64</v>
      </c>
      <c r="I173" s="212"/>
      <c r="J173" s="211"/>
      <c r="K173" s="212"/>
      <c r="L173" s="211"/>
      <c r="M173" s="212"/>
      <c r="N173" s="213"/>
    </row>
    <row r="174" spans="1:14" x14ac:dyDescent="0.3">
      <c r="A174" s="204"/>
      <c r="B174" s="204"/>
      <c r="C174" s="204"/>
      <c r="D174" s="204"/>
      <c r="E174" s="204"/>
      <c r="F174" s="204"/>
      <c r="G174" s="204" t="s">
        <v>148</v>
      </c>
      <c r="H174" s="211">
        <v>79.98</v>
      </c>
      <c r="I174" s="212"/>
      <c r="J174" s="211">
        <v>60000</v>
      </c>
      <c r="K174" s="212"/>
      <c r="L174" s="211">
        <f>ROUND((H174-J174),5)</f>
        <v>-59920.02</v>
      </c>
      <c r="M174" s="212"/>
      <c r="N174" s="213">
        <f>ROUND(IF(J174=0, IF(H174=0, 0, 1), H174/J174),5)</f>
        <v>1.33E-3</v>
      </c>
    </row>
    <row r="175" spans="1:14" ht="15" thickBot="1" x14ac:dyDescent="0.35">
      <c r="A175" s="204"/>
      <c r="B175" s="204"/>
      <c r="C175" s="204"/>
      <c r="D175" s="204"/>
      <c r="E175" s="204"/>
      <c r="F175" s="204"/>
      <c r="G175" s="204" t="s">
        <v>201</v>
      </c>
      <c r="H175" s="214">
        <v>46536.65</v>
      </c>
      <c r="I175" s="212"/>
      <c r="J175" s="214"/>
      <c r="K175" s="212"/>
      <c r="L175" s="214"/>
      <c r="M175" s="212"/>
      <c r="N175" s="215"/>
    </row>
    <row r="176" spans="1:14" x14ac:dyDescent="0.3">
      <c r="A176" s="204"/>
      <c r="B176" s="204"/>
      <c r="C176" s="204"/>
      <c r="D176" s="204"/>
      <c r="E176" s="204"/>
      <c r="F176" s="204" t="s">
        <v>184</v>
      </c>
      <c r="G176" s="204"/>
      <c r="H176" s="211">
        <f>ROUND(SUM(H172:H175),5)</f>
        <v>48956.27</v>
      </c>
      <c r="I176" s="212"/>
      <c r="J176" s="211">
        <f>ROUND(SUM(J172:J175),5)</f>
        <v>60000</v>
      </c>
      <c r="K176" s="212"/>
      <c r="L176" s="211">
        <f>ROUND((H176-J176),5)</f>
        <v>-11043.73</v>
      </c>
      <c r="M176" s="212"/>
      <c r="N176" s="213">
        <f>ROUND(IF(J176=0, IF(H176=0, 0, 1), H176/J176),5)</f>
        <v>0.81594</v>
      </c>
    </row>
    <row r="177" spans="1:14" x14ac:dyDescent="0.3">
      <c r="A177" s="204"/>
      <c r="B177" s="204"/>
      <c r="C177" s="204"/>
      <c r="D177" s="204"/>
      <c r="E177" s="204"/>
      <c r="F177" s="204" t="s">
        <v>58</v>
      </c>
      <c r="G177" s="204"/>
      <c r="H177" s="211"/>
      <c r="I177" s="212"/>
      <c r="J177" s="211"/>
      <c r="K177" s="212"/>
      <c r="L177" s="211"/>
      <c r="M177" s="212"/>
      <c r="N177" s="213"/>
    </row>
    <row r="178" spans="1:14" x14ac:dyDescent="0.3">
      <c r="A178" s="204"/>
      <c r="B178" s="204"/>
      <c r="C178" s="204"/>
      <c r="D178" s="204"/>
      <c r="E178" s="204"/>
      <c r="F178" s="204"/>
      <c r="G178" s="204" t="s">
        <v>149</v>
      </c>
      <c r="H178" s="211">
        <v>12972.65</v>
      </c>
      <c r="I178" s="212"/>
      <c r="J178" s="211">
        <v>60000</v>
      </c>
      <c r="K178" s="212"/>
      <c r="L178" s="211">
        <f>ROUND((H178-J178),5)</f>
        <v>-47027.35</v>
      </c>
      <c r="M178" s="212"/>
      <c r="N178" s="213">
        <f>ROUND(IF(J178=0, IF(H178=0, 0, 1), H178/J178),5)</f>
        <v>0.21621000000000001</v>
      </c>
    </row>
    <row r="179" spans="1:14" x14ac:dyDescent="0.3">
      <c r="A179" s="204"/>
      <c r="B179" s="204"/>
      <c r="C179" s="204"/>
      <c r="D179" s="204"/>
      <c r="E179" s="204"/>
      <c r="F179" s="204"/>
      <c r="G179" s="204" t="s">
        <v>355</v>
      </c>
      <c r="H179" s="211">
        <v>79505.73</v>
      </c>
      <c r="I179" s="212"/>
      <c r="J179" s="211"/>
      <c r="K179" s="212"/>
      <c r="L179" s="211"/>
      <c r="M179" s="212"/>
      <c r="N179" s="213"/>
    </row>
    <row r="180" spans="1:14" ht="15" thickBot="1" x14ac:dyDescent="0.35">
      <c r="A180" s="204"/>
      <c r="B180" s="204"/>
      <c r="C180" s="204"/>
      <c r="D180" s="204"/>
      <c r="E180" s="204"/>
      <c r="F180" s="204"/>
      <c r="G180" s="204" t="s">
        <v>533</v>
      </c>
      <c r="H180" s="214">
        <v>2190.5100000000002</v>
      </c>
      <c r="I180" s="212"/>
      <c r="J180" s="214"/>
      <c r="K180" s="212"/>
      <c r="L180" s="214"/>
      <c r="M180" s="212"/>
      <c r="N180" s="215"/>
    </row>
    <row r="181" spans="1:14" x14ac:dyDescent="0.3">
      <c r="A181" s="204"/>
      <c r="B181" s="204"/>
      <c r="C181" s="204"/>
      <c r="D181" s="204"/>
      <c r="E181" s="204"/>
      <c r="F181" s="204" t="s">
        <v>150</v>
      </c>
      <c r="G181" s="204"/>
      <c r="H181" s="211">
        <f>ROUND(SUM(H177:H180),5)</f>
        <v>94668.89</v>
      </c>
      <c r="I181" s="212"/>
      <c r="J181" s="211">
        <f>ROUND(SUM(J177:J180),5)</f>
        <v>60000</v>
      </c>
      <c r="K181" s="212"/>
      <c r="L181" s="211">
        <f>ROUND((H181-J181),5)</f>
        <v>34668.89</v>
      </c>
      <c r="M181" s="212"/>
      <c r="N181" s="213">
        <f>ROUND(IF(J181=0, IF(H181=0, 0, 1), H181/J181),5)</f>
        <v>1.5778099999999999</v>
      </c>
    </row>
    <row r="182" spans="1:14" x14ac:dyDescent="0.3">
      <c r="A182" s="204"/>
      <c r="B182" s="204"/>
      <c r="C182" s="204"/>
      <c r="D182" s="204"/>
      <c r="E182" s="204"/>
      <c r="F182" s="204" t="s">
        <v>185</v>
      </c>
      <c r="G182" s="204"/>
      <c r="H182" s="211"/>
      <c r="I182" s="212"/>
      <c r="J182" s="211"/>
      <c r="K182" s="212"/>
      <c r="L182" s="211"/>
      <c r="M182" s="212"/>
      <c r="N182" s="213"/>
    </row>
    <row r="183" spans="1:14" x14ac:dyDescent="0.3">
      <c r="A183" s="204"/>
      <c r="B183" s="204"/>
      <c r="C183" s="204"/>
      <c r="D183" s="204"/>
      <c r="E183" s="204"/>
      <c r="F183" s="204"/>
      <c r="G183" s="204" t="s">
        <v>186</v>
      </c>
      <c r="H183" s="211">
        <v>31800.69</v>
      </c>
      <c r="I183" s="212"/>
      <c r="J183" s="211">
        <v>45000</v>
      </c>
      <c r="K183" s="212"/>
      <c r="L183" s="211">
        <f>ROUND((H183-J183),5)</f>
        <v>-13199.31</v>
      </c>
      <c r="M183" s="212"/>
      <c r="N183" s="213">
        <f>ROUND(IF(J183=0, IF(H183=0, 0, 1), H183/J183),5)</f>
        <v>0.70667999999999997</v>
      </c>
    </row>
    <row r="184" spans="1:14" ht="15" thickBot="1" x14ac:dyDescent="0.35">
      <c r="A184" s="204"/>
      <c r="B184" s="204"/>
      <c r="C184" s="204"/>
      <c r="D184" s="204"/>
      <c r="E184" s="204"/>
      <c r="F184" s="204"/>
      <c r="G184" s="204" t="s">
        <v>534</v>
      </c>
      <c r="H184" s="211">
        <v>70.22</v>
      </c>
      <c r="I184" s="212"/>
      <c r="J184" s="211"/>
      <c r="K184" s="212"/>
      <c r="L184" s="211"/>
      <c r="M184" s="212"/>
      <c r="N184" s="213"/>
    </row>
    <row r="185" spans="1:14" ht="15" thickBot="1" x14ac:dyDescent="0.35">
      <c r="A185" s="204"/>
      <c r="B185" s="204"/>
      <c r="C185" s="204"/>
      <c r="D185" s="204"/>
      <c r="E185" s="204"/>
      <c r="F185" s="204" t="s">
        <v>187</v>
      </c>
      <c r="G185" s="204"/>
      <c r="H185" s="218">
        <f>ROUND(SUM(H182:H184),5)</f>
        <v>31870.91</v>
      </c>
      <c r="I185" s="212"/>
      <c r="J185" s="218">
        <f>ROUND(SUM(J182:J184),5)</f>
        <v>45000</v>
      </c>
      <c r="K185" s="212"/>
      <c r="L185" s="218">
        <f>ROUND((H185-J185),5)</f>
        <v>-13129.09</v>
      </c>
      <c r="M185" s="212"/>
      <c r="N185" s="219">
        <f>ROUND(IF(J185=0, IF(H185=0, 0, 1), H185/J185),5)</f>
        <v>0.70823999999999998</v>
      </c>
    </row>
    <row r="186" spans="1:14" x14ac:dyDescent="0.3">
      <c r="A186" s="204"/>
      <c r="B186" s="204"/>
      <c r="C186" s="204"/>
      <c r="D186" s="204"/>
      <c r="E186" s="204" t="s">
        <v>59</v>
      </c>
      <c r="F186" s="204"/>
      <c r="G186" s="204"/>
      <c r="H186" s="211">
        <f>ROUND(H171+H176+H181+H185,5)</f>
        <v>175496.07</v>
      </c>
      <c r="I186" s="212"/>
      <c r="J186" s="211">
        <f>ROUND(J171+J176+J181+J185,5)</f>
        <v>165000</v>
      </c>
      <c r="K186" s="212"/>
      <c r="L186" s="211">
        <f>ROUND((H186-J186),5)</f>
        <v>10496.07</v>
      </c>
      <c r="M186" s="212"/>
      <c r="N186" s="213">
        <f>ROUND(IF(J186=0, IF(H186=0, 0, 1), H186/J186),5)</f>
        <v>1.0636099999999999</v>
      </c>
    </row>
    <row r="187" spans="1:14" x14ac:dyDescent="0.3">
      <c r="A187" s="204"/>
      <c r="B187" s="204"/>
      <c r="C187" s="204"/>
      <c r="D187" s="204"/>
      <c r="E187" s="204" t="s">
        <v>60</v>
      </c>
      <c r="F187" s="204"/>
      <c r="G187" s="204"/>
      <c r="H187" s="211"/>
      <c r="I187" s="212"/>
      <c r="J187" s="211"/>
      <c r="K187" s="212"/>
      <c r="L187" s="211"/>
      <c r="M187" s="212"/>
      <c r="N187" s="213"/>
    </row>
    <row r="188" spans="1:14" x14ac:dyDescent="0.3">
      <c r="A188" s="204"/>
      <c r="B188" s="204"/>
      <c r="C188" s="204"/>
      <c r="D188" s="204"/>
      <c r="E188" s="204"/>
      <c r="F188" s="204" t="s">
        <v>61</v>
      </c>
      <c r="G188" s="204"/>
      <c r="H188" s="211"/>
      <c r="I188" s="212"/>
      <c r="J188" s="211"/>
      <c r="K188" s="212"/>
      <c r="L188" s="211"/>
      <c r="M188" s="212"/>
      <c r="N188" s="213"/>
    </row>
    <row r="189" spans="1:14" x14ac:dyDescent="0.3">
      <c r="A189" s="204"/>
      <c r="B189" s="204"/>
      <c r="C189" s="204"/>
      <c r="D189" s="204"/>
      <c r="E189" s="204"/>
      <c r="F189" s="204"/>
      <c r="G189" s="204" t="s">
        <v>129</v>
      </c>
      <c r="H189" s="211">
        <v>2233892.87</v>
      </c>
      <c r="I189" s="212"/>
      <c r="J189" s="211">
        <v>2834025.71</v>
      </c>
      <c r="K189" s="212"/>
      <c r="L189" s="211">
        <f>ROUND((H189-J189),5)</f>
        <v>-600132.84</v>
      </c>
      <c r="M189" s="212"/>
      <c r="N189" s="213">
        <f>ROUND(IF(J189=0, IF(H189=0, 0, 1), H189/J189),5)</f>
        <v>0.78824000000000005</v>
      </c>
    </row>
    <row r="190" spans="1:14" x14ac:dyDescent="0.3">
      <c r="A190" s="204"/>
      <c r="B190" s="204"/>
      <c r="C190" s="204"/>
      <c r="D190" s="204"/>
      <c r="E190" s="204"/>
      <c r="F190" s="204"/>
      <c r="G190" s="204" t="s">
        <v>130</v>
      </c>
      <c r="H190" s="211">
        <v>264</v>
      </c>
      <c r="I190" s="212"/>
      <c r="J190" s="211"/>
      <c r="K190" s="212"/>
      <c r="L190" s="211"/>
      <c r="M190" s="212"/>
      <c r="N190" s="213"/>
    </row>
    <row r="191" spans="1:14" x14ac:dyDescent="0.3">
      <c r="A191" s="204"/>
      <c r="B191" s="204"/>
      <c r="C191" s="204"/>
      <c r="D191" s="204"/>
      <c r="E191" s="204"/>
      <c r="F191" s="204"/>
      <c r="G191" s="204" t="s">
        <v>131</v>
      </c>
      <c r="H191" s="211">
        <v>9856.9500000000007</v>
      </c>
      <c r="I191" s="212"/>
      <c r="J191" s="211"/>
      <c r="K191" s="212"/>
      <c r="L191" s="211"/>
      <c r="M191" s="212"/>
      <c r="N191" s="213"/>
    </row>
    <row r="192" spans="1:14" ht="15" thickBot="1" x14ac:dyDescent="0.35">
      <c r="A192" s="204"/>
      <c r="B192" s="204"/>
      <c r="C192" s="204"/>
      <c r="D192" s="204"/>
      <c r="E192" s="204"/>
      <c r="F192" s="204"/>
      <c r="G192" s="204" t="s">
        <v>318</v>
      </c>
      <c r="H192" s="214">
        <v>13478.81</v>
      </c>
      <c r="I192" s="212"/>
      <c r="J192" s="214"/>
      <c r="K192" s="212"/>
      <c r="L192" s="214"/>
      <c r="M192" s="212"/>
      <c r="N192" s="215"/>
    </row>
    <row r="193" spans="1:14" x14ac:dyDescent="0.3">
      <c r="A193" s="204"/>
      <c r="B193" s="204"/>
      <c r="C193" s="204"/>
      <c r="D193" s="204"/>
      <c r="E193" s="204"/>
      <c r="F193" s="204" t="s">
        <v>151</v>
      </c>
      <c r="G193" s="204"/>
      <c r="H193" s="211">
        <f>ROUND(SUM(H188:H192),5)</f>
        <v>2257492.63</v>
      </c>
      <c r="I193" s="212"/>
      <c r="J193" s="211">
        <f>ROUND(SUM(J188:J192),5)</f>
        <v>2834025.71</v>
      </c>
      <c r="K193" s="212"/>
      <c r="L193" s="211">
        <f>ROUND((H193-J193),5)</f>
        <v>-576533.07999999996</v>
      </c>
      <c r="M193" s="212"/>
      <c r="N193" s="213">
        <f>ROUND(IF(J193=0, IF(H193=0, 0, 1), H193/J193),5)</f>
        <v>0.79657</v>
      </c>
    </row>
    <row r="194" spans="1:14" ht="15" thickBot="1" x14ac:dyDescent="0.35">
      <c r="A194" s="204"/>
      <c r="B194" s="204"/>
      <c r="C194" s="204"/>
      <c r="D194" s="204"/>
      <c r="E194" s="204"/>
      <c r="F194" s="204" t="s">
        <v>557</v>
      </c>
      <c r="G194" s="204"/>
      <c r="H194" s="214">
        <v>88</v>
      </c>
      <c r="I194" s="212"/>
      <c r="J194" s="214"/>
      <c r="K194" s="212"/>
      <c r="L194" s="214"/>
      <c r="M194" s="212"/>
      <c r="N194" s="215"/>
    </row>
    <row r="195" spans="1:14" x14ac:dyDescent="0.3">
      <c r="A195" s="204"/>
      <c r="B195" s="204"/>
      <c r="C195" s="204"/>
      <c r="D195" s="204"/>
      <c r="E195" s="204" t="s">
        <v>62</v>
      </c>
      <c r="F195" s="204"/>
      <c r="G195" s="204"/>
      <c r="H195" s="211">
        <f>ROUND(H187+SUM(H193:H194),5)</f>
        <v>2257580.63</v>
      </c>
      <c r="I195" s="212"/>
      <c r="J195" s="211">
        <f>ROUND(J187+SUM(J193:J194),5)</f>
        <v>2834025.71</v>
      </c>
      <c r="K195" s="212"/>
      <c r="L195" s="211">
        <f>ROUND((H195-J195),5)</f>
        <v>-576445.07999999996</v>
      </c>
      <c r="M195" s="212"/>
      <c r="N195" s="213">
        <f>ROUND(IF(J195=0, IF(H195=0, 0, 1), H195/J195),5)</f>
        <v>0.79659999999999997</v>
      </c>
    </row>
    <row r="196" spans="1:14" x14ac:dyDescent="0.3">
      <c r="A196" s="204"/>
      <c r="B196" s="204"/>
      <c r="C196" s="204"/>
      <c r="D196" s="204"/>
      <c r="E196" s="204" t="s">
        <v>63</v>
      </c>
      <c r="F196" s="204"/>
      <c r="G196" s="204"/>
      <c r="H196" s="211"/>
      <c r="I196" s="212"/>
      <c r="J196" s="211"/>
      <c r="K196" s="212"/>
      <c r="L196" s="211"/>
      <c r="M196" s="212"/>
      <c r="N196" s="213"/>
    </row>
    <row r="197" spans="1:14" x14ac:dyDescent="0.3">
      <c r="A197" s="204"/>
      <c r="B197" s="204"/>
      <c r="C197" s="204"/>
      <c r="D197" s="204"/>
      <c r="E197" s="204"/>
      <c r="F197" s="204" t="s">
        <v>64</v>
      </c>
      <c r="G197" s="204"/>
      <c r="H197" s="211"/>
      <c r="I197" s="212"/>
      <c r="J197" s="211"/>
      <c r="K197" s="212"/>
      <c r="L197" s="211"/>
      <c r="M197" s="212"/>
      <c r="N197" s="213"/>
    </row>
    <row r="198" spans="1:14" x14ac:dyDescent="0.3">
      <c r="A198" s="204"/>
      <c r="B198" s="204"/>
      <c r="C198" s="204"/>
      <c r="D198" s="204"/>
      <c r="E198" s="204"/>
      <c r="F198" s="204"/>
      <c r="G198" s="204" t="s">
        <v>152</v>
      </c>
      <c r="H198" s="211">
        <v>54777.4</v>
      </c>
      <c r="I198" s="212"/>
      <c r="J198" s="211">
        <v>150000</v>
      </c>
      <c r="K198" s="212"/>
      <c r="L198" s="211">
        <f>ROUND((H198-J198),5)</f>
        <v>-95222.6</v>
      </c>
      <c r="M198" s="212"/>
      <c r="N198" s="213">
        <f>ROUND(IF(J198=0, IF(H198=0, 0, 1), H198/J198),5)</f>
        <v>0.36518</v>
      </c>
    </row>
    <row r="199" spans="1:14" x14ac:dyDescent="0.3">
      <c r="A199" s="204"/>
      <c r="B199" s="204"/>
      <c r="C199" s="204"/>
      <c r="D199" s="204"/>
      <c r="E199" s="204"/>
      <c r="F199" s="204"/>
      <c r="G199" s="204" t="s">
        <v>166</v>
      </c>
      <c r="H199" s="211">
        <v>76384.289999999994</v>
      </c>
      <c r="I199" s="212"/>
      <c r="J199" s="211"/>
      <c r="K199" s="212"/>
      <c r="L199" s="211"/>
      <c r="M199" s="212"/>
      <c r="N199" s="213"/>
    </row>
    <row r="200" spans="1:14" x14ac:dyDescent="0.3">
      <c r="A200" s="204"/>
      <c r="B200" s="204"/>
      <c r="C200" s="204"/>
      <c r="D200" s="204"/>
      <c r="E200" s="204"/>
      <c r="F200" s="204"/>
      <c r="G200" s="204" t="s">
        <v>319</v>
      </c>
      <c r="H200" s="211">
        <v>1928.95</v>
      </c>
      <c r="I200" s="212"/>
      <c r="J200" s="211"/>
      <c r="K200" s="212"/>
      <c r="L200" s="211"/>
      <c r="M200" s="212"/>
      <c r="N200" s="213"/>
    </row>
    <row r="201" spans="1:14" ht="15" thickBot="1" x14ac:dyDescent="0.35">
      <c r="A201" s="204"/>
      <c r="B201" s="204"/>
      <c r="C201" s="204"/>
      <c r="D201" s="204"/>
      <c r="E201" s="204"/>
      <c r="F201" s="204"/>
      <c r="G201" s="204" t="s">
        <v>504</v>
      </c>
      <c r="H201" s="214">
        <v>244.02</v>
      </c>
      <c r="I201" s="212"/>
      <c r="J201" s="214"/>
      <c r="K201" s="212"/>
      <c r="L201" s="214"/>
      <c r="M201" s="212"/>
      <c r="N201" s="215"/>
    </row>
    <row r="202" spans="1:14" x14ac:dyDescent="0.3">
      <c r="A202" s="204"/>
      <c r="B202" s="204"/>
      <c r="C202" s="204"/>
      <c r="D202" s="204"/>
      <c r="E202" s="204"/>
      <c r="F202" s="204" t="s">
        <v>153</v>
      </c>
      <c r="G202" s="204"/>
      <c r="H202" s="211">
        <f>ROUND(SUM(H197:H201),5)</f>
        <v>133334.66</v>
      </c>
      <c r="I202" s="212"/>
      <c r="J202" s="211">
        <f>ROUND(SUM(J197:J201),5)</f>
        <v>150000</v>
      </c>
      <c r="K202" s="212"/>
      <c r="L202" s="211">
        <f>ROUND((H202-J202),5)</f>
        <v>-16665.34</v>
      </c>
      <c r="M202" s="212"/>
      <c r="N202" s="213">
        <f>ROUND(IF(J202=0, IF(H202=0, 0, 1), H202/J202),5)</f>
        <v>0.88890000000000002</v>
      </c>
    </row>
    <row r="203" spans="1:14" x14ac:dyDescent="0.3">
      <c r="A203" s="204"/>
      <c r="B203" s="204"/>
      <c r="C203" s="204"/>
      <c r="D203" s="204"/>
      <c r="E203" s="204"/>
      <c r="F203" s="204" t="s">
        <v>91</v>
      </c>
      <c r="G203" s="204"/>
      <c r="H203" s="211"/>
      <c r="I203" s="212"/>
      <c r="J203" s="211"/>
      <c r="K203" s="212"/>
      <c r="L203" s="211"/>
      <c r="M203" s="212"/>
      <c r="N203" s="213"/>
    </row>
    <row r="204" spans="1:14" x14ac:dyDescent="0.3">
      <c r="A204" s="204"/>
      <c r="B204" s="204"/>
      <c r="C204" s="204"/>
      <c r="D204" s="204"/>
      <c r="E204" s="204"/>
      <c r="F204" s="204"/>
      <c r="G204" s="204" t="s">
        <v>288</v>
      </c>
      <c r="H204" s="211">
        <v>4027.5</v>
      </c>
      <c r="I204" s="212"/>
      <c r="J204" s="211"/>
      <c r="K204" s="212"/>
      <c r="L204" s="211"/>
      <c r="M204" s="212"/>
      <c r="N204" s="213"/>
    </row>
    <row r="205" spans="1:14" x14ac:dyDescent="0.3">
      <c r="A205" s="204"/>
      <c r="B205" s="204"/>
      <c r="C205" s="204"/>
      <c r="D205" s="204"/>
      <c r="E205" s="204"/>
      <c r="F205" s="204"/>
      <c r="G205" s="204" t="s">
        <v>356</v>
      </c>
      <c r="H205" s="211">
        <v>-0.93</v>
      </c>
      <c r="I205" s="212"/>
      <c r="J205" s="211"/>
      <c r="K205" s="212"/>
      <c r="L205" s="211"/>
      <c r="M205" s="212"/>
      <c r="N205" s="213"/>
    </row>
    <row r="206" spans="1:14" x14ac:dyDescent="0.3">
      <c r="A206" s="204"/>
      <c r="B206" s="204"/>
      <c r="C206" s="204"/>
      <c r="D206" s="204"/>
      <c r="E206" s="204"/>
      <c r="F206" s="204"/>
      <c r="G206" s="204" t="s">
        <v>199</v>
      </c>
      <c r="H206" s="211">
        <v>5976.21</v>
      </c>
      <c r="I206" s="212"/>
      <c r="J206" s="211">
        <v>7000</v>
      </c>
      <c r="K206" s="212"/>
      <c r="L206" s="211">
        <f>ROUND((H206-J206),5)</f>
        <v>-1023.79</v>
      </c>
      <c r="M206" s="212"/>
      <c r="N206" s="213">
        <f>ROUND(IF(J206=0, IF(H206=0, 0, 1), H206/J206),5)</f>
        <v>0.85374000000000005</v>
      </c>
    </row>
    <row r="207" spans="1:14" x14ac:dyDescent="0.3">
      <c r="A207" s="204"/>
      <c r="B207" s="204"/>
      <c r="C207" s="204"/>
      <c r="D207" s="204"/>
      <c r="E207" s="204"/>
      <c r="F207" s="204"/>
      <c r="G207" s="204" t="s">
        <v>558</v>
      </c>
      <c r="H207" s="211">
        <v>2000</v>
      </c>
      <c r="I207" s="212"/>
      <c r="J207" s="211"/>
      <c r="K207" s="212"/>
      <c r="L207" s="211"/>
      <c r="M207" s="212"/>
      <c r="N207" s="213"/>
    </row>
    <row r="208" spans="1:14" x14ac:dyDescent="0.3">
      <c r="A208" s="204"/>
      <c r="B208" s="204"/>
      <c r="C208" s="204"/>
      <c r="D208" s="204"/>
      <c r="E208" s="204"/>
      <c r="F208" s="204"/>
      <c r="G208" s="204" t="s">
        <v>559</v>
      </c>
      <c r="H208" s="211">
        <v>1563</v>
      </c>
      <c r="I208" s="212"/>
      <c r="J208" s="211"/>
      <c r="K208" s="212"/>
      <c r="L208" s="211"/>
      <c r="M208" s="212"/>
      <c r="N208" s="213"/>
    </row>
    <row r="209" spans="1:14" ht="15" thickBot="1" x14ac:dyDescent="0.35">
      <c r="A209" s="204"/>
      <c r="B209" s="204"/>
      <c r="C209" s="204"/>
      <c r="D209" s="204"/>
      <c r="E209" s="204"/>
      <c r="F209" s="204"/>
      <c r="G209" s="204" t="s">
        <v>320</v>
      </c>
      <c r="H209" s="211">
        <v>3940.72</v>
      </c>
      <c r="I209" s="212"/>
      <c r="J209" s="211"/>
      <c r="K209" s="212"/>
      <c r="L209" s="211"/>
      <c r="M209" s="212"/>
      <c r="N209" s="213"/>
    </row>
    <row r="210" spans="1:14" ht="15" thickBot="1" x14ac:dyDescent="0.35">
      <c r="A210" s="204"/>
      <c r="B210" s="204"/>
      <c r="C210" s="204"/>
      <c r="D210" s="204"/>
      <c r="E210" s="204"/>
      <c r="F210" s="204" t="s">
        <v>154</v>
      </c>
      <c r="G210" s="204"/>
      <c r="H210" s="216">
        <f>ROUND(SUM(H203:H209),5)</f>
        <v>17506.5</v>
      </c>
      <c r="I210" s="212"/>
      <c r="J210" s="216">
        <f>ROUND(SUM(J203:J209),5)</f>
        <v>7000</v>
      </c>
      <c r="K210" s="212"/>
      <c r="L210" s="216">
        <f>ROUND((H210-J210),5)</f>
        <v>10506.5</v>
      </c>
      <c r="M210" s="212"/>
      <c r="N210" s="217">
        <f>ROUND(IF(J210=0, IF(H210=0, 0, 1), H210/J210),5)</f>
        <v>2.5009299999999999</v>
      </c>
    </row>
    <row r="211" spans="1:14" ht="15" thickBot="1" x14ac:dyDescent="0.35">
      <c r="A211" s="204"/>
      <c r="B211" s="204"/>
      <c r="C211" s="204"/>
      <c r="D211" s="204"/>
      <c r="E211" s="204" t="s">
        <v>65</v>
      </c>
      <c r="F211" s="204"/>
      <c r="G211" s="204"/>
      <c r="H211" s="218">
        <f>ROUND(H196+H202+H210,5)</f>
        <v>150841.16</v>
      </c>
      <c r="I211" s="212"/>
      <c r="J211" s="218">
        <f>ROUND(J196+J202+J210,5)</f>
        <v>157000</v>
      </c>
      <c r="K211" s="212"/>
      <c r="L211" s="218">
        <f>ROUND((H211-J211),5)</f>
        <v>-6158.84</v>
      </c>
      <c r="M211" s="212"/>
      <c r="N211" s="219">
        <f>ROUND(IF(J211=0, IF(H211=0, 0, 1), H211/J211),5)</f>
        <v>0.96077000000000001</v>
      </c>
    </row>
    <row r="212" spans="1:14" x14ac:dyDescent="0.3">
      <c r="A212" s="204"/>
      <c r="B212" s="204"/>
      <c r="C212" s="204"/>
      <c r="D212" s="204" t="s">
        <v>66</v>
      </c>
      <c r="E212" s="204"/>
      <c r="F212" s="204"/>
      <c r="G212" s="204"/>
      <c r="H212" s="211">
        <f>ROUND(H75+H112+H147+H158+H170+H186+H195+H211,5)</f>
        <v>5203151.51</v>
      </c>
      <c r="I212" s="212"/>
      <c r="J212" s="211">
        <f>ROUND(J75+J112+J147+J158+J170+J186+J195+J211,5)</f>
        <v>5872511.7300000004</v>
      </c>
      <c r="K212" s="212"/>
      <c r="L212" s="211">
        <f>ROUND((H212-J212),5)</f>
        <v>-669360.22</v>
      </c>
      <c r="M212" s="212"/>
      <c r="N212" s="213">
        <f>ROUND(IF(J212=0, IF(H212=0, 0, 1), H212/J212),5)</f>
        <v>0.88602000000000003</v>
      </c>
    </row>
    <row r="213" spans="1:14" x14ac:dyDescent="0.3">
      <c r="A213" s="204"/>
      <c r="B213" s="204"/>
      <c r="C213" s="204"/>
      <c r="D213" s="204" t="s">
        <v>67</v>
      </c>
      <c r="E213" s="204"/>
      <c r="F213" s="204"/>
      <c r="G213" s="204"/>
      <c r="H213" s="211"/>
      <c r="I213" s="212"/>
      <c r="J213" s="211"/>
      <c r="K213" s="212"/>
      <c r="L213" s="211"/>
      <c r="M213" s="212"/>
      <c r="N213" s="213"/>
    </row>
    <row r="214" spans="1:14" x14ac:dyDescent="0.3">
      <c r="A214" s="204"/>
      <c r="B214" s="204"/>
      <c r="C214" s="204"/>
      <c r="D214" s="204"/>
      <c r="E214" s="204" t="s">
        <v>68</v>
      </c>
      <c r="F214" s="204"/>
      <c r="G214" s="204"/>
      <c r="H214" s="211"/>
      <c r="I214" s="212"/>
      <c r="J214" s="211"/>
      <c r="K214" s="212"/>
      <c r="L214" s="211"/>
      <c r="M214" s="212"/>
      <c r="N214" s="213"/>
    </row>
    <row r="215" spans="1:14" x14ac:dyDescent="0.3">
      <c r="A215" s="204"/>
      <c r="B215" s="204"/>
      <c r="C215" s="204"/>
      <c r="D215" s="204"/>
      <c r="E215" s="204"/>
      <c r="F215" s="204" t="s">
        <v>129</v>
      </c>
      <c r="G215" s="204"/>
      <c r="H215" s="211">
        <v>202465.89</v>
      </c>
      <c r="I215" s="212"/>
      <c r="J215" s="211">
        <v>1000000</v>
      </c>
      <c r="K215" s="212"/>
      <c r="L215" s="211">
        <f>ROUND((H215-J215),5)</f>
        <v>-797534.11</v>
      </c>
      <c r="M215" s="212"/>
      <c r="N215" s="213">
        <f>ROUND(IF(J215=0, IF(H215=0, 0, 1), H215/J215),5)</f>
        <v>0.20247000000000001</v>
      </c>
    </row>
    <row r="216" spans="1:14" x14ac:dyDescent="0.3">
      <c r="A216" s="204"/>
      <c r="B216" s="204"/>
      <c r="C216" s="204"/>
      <c r="D216" s="204"/>
      <c r="E216" s="204"/>
      <c r="F216" s="204" t="s">
        <v>130</v>
      </c>
      <c r="G216" s="204"/>
      <c r="H216" s="211">
        <v>9809.31</v>
      </c>
      <c r="I216" s="212"/>
      <c r="J216" s="211"/>
      <c r="K216" s="212"/>
      <c r="L216" s="211"/>
      <c r="M216" s="212"/>
      <c r="N216" s="213"/>
    </row>
    <row r="217" spans="1:14" x14ac:dyDescent="0.3">
      <c r="A217" s="204"/>
      <c r="B217" s="204"/>
      <c r="C217" s="204"/>
      <c r="D217" s="204"/>
      <c r="E217" s="204"/>
      <c r="F217" s="204" t="s">
        <v>131</v>
      </c>
      <c r="G217" s="204"/>
      <c r="H217" s="211">
        <v>260533.37</v>
      </c>
      <c r="I217" s="212"/>
      <c r="J217" s="211"/>
      <c r="K217" s="212"/>
      <c r="L217" s="211"/>
      <c r="M217" s="212"/>
      <c r="N217" s="213"/>
    </row>
    <row r="218" spans="1:14" x14ac:dyDescent="0.3">
      <c r="A218" s="204"/>
      <c r="B218" s="204"/>
      <c r="C218" s="204"/>
      <c r="D218" s="204"/>
      <c r="E218" s="204"/>
      <c r="F218" s="204" t="s">
        <v>177</v>
      </c>
      <c r="G218" s="204"/>
      <c r="H218" s="211">
        <v>9614.98</v>
      </c>
      <c r="I218" s="212"/>
      <c r="J218" s="211"/>
      <c r="K218" s="212"/>
      <c r="L218" s="211"/>
      <c r="M218" s="212"/>
      <c r="N218" s="213"/>
    </row>
    <row r="219" spans="1:14" x14ac:dyDescent="0.3">
      <c r="A219" s="204"/>
      <c r="B219" s="204"/>
      <c r="C219" s="204"/>
      <c r="D219" s="204"/>
      <c r="E219" s="204"/>
      <c r="F219" s="204" t="s">
        <v>530</v>
      </c>
      <c r="G219" s="204"/>
      <c r="H219" s="211">
        <v>3655.77</v>
      </c>
      <c r="I219" s="212"/>
      <c r="J219" s="211"/>
      <c r="K219" s="212"/>
      <c r="L219" s="211"/>
      <c r="M219" s="212"/>
      <c r="N219" s="213"/>
    </row>
    <row r="220" spans="1:14" x14ac:dyDescent="0.3">
      <c r="A220" s="204"/>
      <c r="B220" s="204"/>
      <c r="C220" s="204"/>
      <c r="D220" s="204"/>
      <c r="E220" s="204"/>
      <c r="F220" s="204" t="s">
        <v>531</v>
      </c>
      <c r="G220" s="204"/>
      <c r="H220" s="211">
        <v>2605.16</v>
      </c>
      <c r="I220" s="212"/>
      <c r="J220" s="211"/>
      <c r="K220" s="212"/>
      <c r="L220" s="211"/>
      <c r="M220" s="212"/>
      <c r="N220" s="213"/>
    </row>
    <row r="221" spans="1:14" x14ac:dyDescent="0.3">
      <c r="A221" s="204"/>
      <c r="B221" s="204"/>
      <c r="C221" s="204"/>
      <c r="D221" s="204"/>
      <c r="E221" s="204"/>
      <c r="F221" s="204" t="s">
        <v>288</v>
      </c>
      <c r="G221" s="204"/>
      <c r="H221" s="211">
        <v>175.41</v>
      </c>
      <c r="I221" s="212"/>
      <c r="J221" s="211"/>
      <c r="K221" s="212"/>
      <c r="L221" s="211"/>
      <c r="M221" s="212"/>
      <c r="N221" s="213"/>
    </row>
    <row r="222" spans="1:14" x14ac:dyDescent="0.3">
      <c r="A222" s="204"/>
      <c r="B222" s="204"/>
      <c r="C222" s="204"/>
      <c r="D222" s="204"/>
      <c r="E222" s="204"/>
      <c r="F222" s="204" t="s">
        <v>505</v>
      </c>
      <c r="G222" s="204"/>
      <c r="H222" s="211">
        <v>100.4</v>
      </c>
      <c r="I222" s="212"/>
      <c r="J222" s="211"/>
      <c r="K222" s="212"/>
      <c r="L222" s="211"/>
      <c r="M222" s="212"/>
      <c r="N222" s="213"/>
    </row>
    <row r="223" spans="1:14" x14ac:dyDescent="0.3">
      <c r="A223" s="204"/>
      <c r="B223" s="204"/>
      <c r="C223" s="204"/>
      <c r="D223" s="204"/>
      <c r="E223" s="204"/>
      <c r="F223" s="204" t="s">
        <v>357</v>
      </c>
      <c r="G223" s="204"/>
      <c r="H223" s="211">
        <v>1760.97</v>
      </c>
      <c r="I223" s="212"/>
      <c r="J223" s="211"/>
      <c r="K223" s="212"/>
      <c r="L223" s="211"/>
      <c r="M223" s="212"/>
      <c r="N223" s="213"/>
    </row>
    <row r="224" spans="1:14" x14ac:dyDescent="0.3">
      <c r="A224" s="204"/>
      <c r="B224" s="204"/>
      <c r="C224" s="204"/>
      <c r="D224" s="204"/>
      <c r="E224" s="204"/>
      <c r="F224" s="204" t="s">
        <v>202</v>
      </c>
      <c r="G224" s="204"/>
      <c r="H224" s="211">
        <v>15331.23</v>
      </c>
      <c r="I224" s="212"/>
      <c r="J224" s="211"/>
      <c r="K224" s="212"/>
      <c r="L224" s="211"/>
      <c r="M224" s="212"/>
      <c r="N224" s="213"/>
    </row>
    <row r="225" spans="1:14" x14ac:dyDescent="0.3">
      <c r="A225" s="204"/>
      <c r="B225" s="204"/>
      <c r="C225" s="204"/>
      <c r="D225" s="204"/>
      <c r="E225" s="204"/>
      <c r="F225" s="204" t="s">
        <v>155</v>
      </c>
      <c r="G225" s="204"/>
      <c r="H225" s="211">
        <v>119841.3</v>
      </c>
      <c r="I225" s="212"/>
      <c r="J225" s="211"/>
      <c r="K225" s="212"/>
      <c r="L225" s="211"/>
      <c r="M225" s="212"/>
      <c r="N225" s="213"/>
    </row>
    <row r="226" spans="1:14" ht="15" thickBot="1" x14ac:dyDescent="0.35">
      <c r="A226" s="204"/>
      <c r="B226" s="204"/>
      <c r="C226" s="204"/>
      <c r="D226" s="204"/>
      <c r="E226" s="204"/>
      <c r="F226" s="204" t="s">
        <v>321</v>
      </c>
      <c r="G226" s="204"/>
      <c r="H226" s="214">
        <v>15833.01</v>
      </c>
      <c r="I226" s="212"/>
      <c r="J226" s="214"/>
      <c r="K226" s="212"/>
      <c r="L226" s="214"/>
      <c r="M226" s="212"/>
      <c r="N226" s="215"/>
    </row>
    <row r="227" spans="1:14" x14ac:dyDescent="0.3">
      <c r="A227" s="204"/>
      <c r="B227" s="204"/>
      <c r="C227" s="204"/>
      <c r="D227" s="204"/>
      <c r="E227" s="204" t="s">
        <v>156</v>
      </c>
      <c r="F227" s="204"/>
      <c r="G227" s="204"/>
      <c r="H227" s="211">
        <f>ROUND(SUM(H214:H226),5)</f>
        <v>641726.80000000005</v>
      </c>
      <c r="I227" s="212"/>
      <c r="J227" s="211">
        <f>ROUND(SUM(J214:J226),5)</f>
        <v>1000000</v>
      </c>
      <c r="K227" s="212"/>
      <c r="L227" s="211">
        <f>ROUND((H227-J227),5)</f>
        <v>-358273.2</v>
      </c>
      <c r="M227" s="212"/>
      <c r="N227" s="213">
        <f>ROUND(IF(J227=0, IF(H227=0, 0, 1), H227/J227),5)</f>
        <v>0.64173000000000002</v>
      </c>
    </row>
    <row r="228" spans="1:14" x14ac:dyDescent="0.3">
      <c r="A228" s="204"/>
      <c r="B228" s="204"/>
      <c r="C228" s="204"/>
      <c r="D228" s="204"/>
      <c r="E228" s="204" t="s">
        <v>322</v>
      </c>
      <c r="F228" s="204"/>
      <c r="G228" s="204"/>
      <c r="H228" s="211"/>
      <c r="I228" s="212"/>
      <c r="J228" s="211"/>
      <c r="K228" s="212"/>
      <c r="L228" s="211"/>
      <c r="M228" s="212"/>
      <c r="N228" s="213"/>
    </row>
    <row r="229" spans="1:14" x14ac:dyDescent="0.3">
      <c r="A229" s="204"/>
      <c r="B229" s="204"/>
      <c r="C229" s="204"/>
      <c r="D229" s="204"/>
      <c r="E229" s="204"/>
      <c r="F229" s="204" t="s">
        <v>129</v>
      </c>
      <c r="G229" s="204"/>
      <c r="H229" s="211">
        <v>185831.19</v>
      </c>
      <c r="I229" s="212"/>
      <c r="J229" s="211">
        <v>150000</v>
      </c>
      <c r="K229" s="212"/>
      <c r="L229" s="211">
        <f>ROUND((H229-J229),5)</f>
        <v>35831.19</v>
      </c>
      <c r="M229" s="212"/>
      <c r="N229" s="213">
        <f>ROUND(IF(J229=0, IF(H229=0, 0, 1), H229/J229),5)</f>
        <v>1.2388699999999999</v>
      </c>
    </row>
    <row r="230" spans="1:14" x14ac:dyDescent="0.3">
      <c r="A230" s="204"/>
      <c r="B230" s="204"/>
      <c r="C230" s="204"/>
      <c r="D230" s="204"/>
      <c r="E230" s="204"/>
      <c r="F230" s="204" t="s">
        <v>130</v>
      </c>
      <c r="G230" s="204"/>
      <c r="H230" s="211">
        <v>4234.8100000000004</v>
      </c>
      <c r="I230" s="212"/>
      <c r="J230" s="211"/>
      <c r="K230" s="212"/>
      <c r="L230" s="211"/>
      <c r="M230" s="212"/>
      <c r="N230" s="213"/>
    </row>
    <row r="231" spans="1:14" x14ac:dyDescent="0.3">
      <c r="A231" s="204"/>
      <c r="B231" s="204"/>
      <c r="C231" s="204"/>
      <c r="D231" s="204"/>
      <c r="E231" s="204"/>
      <c r="F231" s="204" t="s">
        <v>131</v>
      </c>
      <c r="G231" s="204"/>
      <c r="H231" s="211">
        <v>112138.76</v>
      </c>
      <c r="I231" s="212"/>
      <c r="J231" s="211"/>
      <c r="K231" s="212"/>
      <c r="L231" s="211"/>
      <c r="M231" s="212"/>
      <c r="N231" s="213"/>
    </row>
    <row r="232" spans="1:14" ht="15" thickBot="1" x14ac:dyDescent="0.35">
      <c r="A232" s="204"/>
      <c r="B232" s="204"/>
      <c r="C232" s="204"/>
      <c r="D232" s="204"/>
      <c r="E232" s="204"/>
      <c r="F232" s="204" t="s">
        <v>323</v>
      </c>
      <c r="G232" s="204"/>
      <c r="H232" s="214">
        <v>452.91</v>
      </c>
      <c r="I232" s="212"/>
      <c r="J232" s="214"/>
      <c r="K232" s="212"/>
      <c r="L232" s="214"/>
      <c r="M232" s="212"/>
      <c r="N232" s="215"/>
    </row>
    <row r="233" spans="1:14" x14ac:dyDescent="0.3">
      <c r="A233" s="204"/>
      <c r="B233" s="204"/>
      <c r="C233" s="204"/>
      <c r="D233" s="204"/>
      <c r="E233" s="204" t="s">
        <v>324</v>
      </c>
      <c r="F233" s="204"/>
      <c r="G233" s="204"/>
      <c r="H233" s="211">
        <f>ROUND(SUM(H228:H232),5)</f>
        <v>302657.67</v>
      </c>
      <c r="I233" s="212"/>
      <c r="J233" s="211">
        <f>ROUND(SUM(J228:J232),5)</f>
        <v>150000</v>
      </c>
      <c r="K233" s="212"/>
      <c r="L233" s="211">
        <f>ROUND((H233-J233),5)</f>
        <v>152657.67000000001</v>
      </c>
      <c r="M233" s="212"/>
      <c r="N233" s="213">
        <f>ROUND(IF(J233=0, IF(H233=0, 0, 1), H233/J233),5)</f>
        <v>2.0177200000000002</v>
      </c>
    </row>
    <row r="234" spans="1:14" x14ac:dyDescent="0.3">
      <c r="A234" s="204"/>
      <c r="B234" s="204"/>
      <c r="C234" s="204"/>
      <c r="D234" s="204"/>
      <c r="E234" s="204" t="s">
        <v>188</v>
      </c>
      <c r="F234" s="204"/>
      <c r="G234" s="204"/>
      <c r="H234" s="211"/>
      <c r="I234" s="212"/>
      <c r="J234" s="211"/>
      <c r="K234" s="212"/>
      <c r="L234" s="211"/>
      <c r="M234" s="212"/>
      <c r="N234" s="213"/>
    </row>
    <row r="235" spans="1:14" x14ac:dyDescent="0.3">
      <c r="A235" s="204"/>
      <c r="B235" s="204"/>
      <c r="C235" s="204"/>
      <c r="D235" s="204"/>
      <c r="E235" s="204"/>
      <c r="F235" s="204" t="s">
        <v>129</v>
      </c>
      <c r="G235" s="204"/>
      <c r="H235" s="211">
        <v>668.23</v>
      </c>
      <c r="I235" s="212"/>
      <c r="J235" s="211">
        <v>5000</v>
      </c>
      <c r="K235" s="212"/>
      <c r="L235" s="211">
        <f>ROUND((H235-J235),5)</f>
        <v>-4331.7700000000004</v>
      </c>
      <c r="M235" s="212"/>
      <c r="N235" s="213">
        <f>ROUND(IF(J235=0, IF(H235=0, 0, 1), H235/J235),5)</f>
        <v>0.13364999999999999</v>
      </c>
    </row>
    <row r="236" spans="1:14" x14ac:dyDescent="0.3">
      <c r="A236" s="204"/>
      <c r="B236" s="204"/>
      <c r="C236" s="204"/>
      <c r="D236" s="204"/>
      <c r="E236" s="204"/>
      <c r="F236" s="204" t="s">
        <v>131</v>
      </c>
      <c r="G236" s="204"/>
      <c r="H236" s="211">
        <v>2368.65</v>
      </c>
      <c r="I236" s="212"/>
      <c r="J236" s="211"/>
      <c r="K236" s="212"/>
      <c r="L236" s="211"/>
      <c r="M236" s="212"/>
      <c r="N236" s="213"/>
    </row>
    <row r="237" spans="1:14" x14ac:dyDescent="0.3">
      <c r="A237" s="204"/>
      <c r="B237" s="204"/>
      <c r="C237" s="204"/>
      <c r="D237" s="204"/>
      <c r="E237" s="204"/>
      <c r="F237" s="204" t="s">
        <v>358</v>
      </c>
      <c r="G237" s="204"/>
      <c r="H237" s="211">
        <v>2911.74</v>
      </c>
      <c r="I237" s="212"/>
      <c r="J237" s="211"/>
      <c r="K237" s="212"/>
      <c r="L237" s="211"/>
      <c r="M237" s="212"/>
      <c r="N237" s="213"/>
    </row>
    <row r="238" spans="1:14" ht="15" thickBot="1" x14ac:dyDescent="0.35">
      <c r="A238" s="204"/>
      <c r="B238" s="204"/>
      <c r="C238" s="204"/>
      <c r="D238" s="204"/>
      <c r="E238" s="204"/>
      <c r="F238" s="204" t="s">
        <v>359</v>
      </c>
      <c r="G238" s="204"/>
      <c r="H238" s="214">
        <v>1306.5</v>
      </c>
      <c r="I238" s="212"/>
      <c r="J238" s="214"/>
      <c r="K238" s="212"/>
      <c r="L238" s="214"/>
      <c r="M238" s="212"/>
      <c r="N238" s="215"/>
    </row>
    <row r="239" spans="1:14" x14ac:dyDescent="0.3">
      <c r="A239" s="204"/>
      <c r="B239" s="204"/>
      <c r="C239" s="204"/>
      <c r="D239" s="204"/>
      <c r="E239" s="204" t="s">
        <v>189</v>
      </c>
      <c r="F239" s="204"/>
      <c r="G239" s="204"/>
      <c r="H239" s="211">
        <f>ROUND(SUM(H234:H238),5)</f>
        <v>7255.12</v>
      </c>
      <c r="I239" s="212"/>
      <c r="J239" s="211">
        <f>ROUND(SUM(J234:J238),5)</f>
        <v>5000</v>
      </c>
      <c r="K239" s="212"/>
      <c r="L239" s="211">
        <f>ROUND((H239-J239),5)</f>
        <v>2255.12</v>
      </c>
      <c r="M239" s="212"/>
      <c r="N239" s="213">
        <f>ROUND(IF(J239=0, IF(H239=0, 0, 1), H239/J239),5)</f>
        <v>1.45102</v>
      </c>
    </row>
    <row r="240" spans="1:14" x14ac:dyDescent="0.3">
      <c r="A240" s="204"/>
      <c r="B240" s="204"/>
      <c r="C240" s="204"/>
      <c r="D240" s="204"/>
      <c r="E240" s="204" t="s">
        <v>250</v>
      </c>
      <c r="F240" s="204"/>
      <c r="G240" s="204"/>
      <c r="H240" s="211"/>
      <c r="I240" s="212"/>
      <c r="J240" s="211"/>
      <c r="K240" s="212"/>
      <c r="L240" s="211"/>
      <c r="M240" s="212"/>
      <c r="N240" s="213"/>
    </row>
    <row r="241" spans="1:14" x14ac:dyDescent="0.3">
      <c r="A241" s="204"/>
      <c r="B241" s="204"/>
      <c r="C241" s="204"/>
      <c r="D241" s="204"/>
      <c r="E241" s="204"/>
      <c r="F241" s="204" t="s">
        <v>360</v>
      </c>
      <c r="G241" s="204"/>
      <c r="H241" s="211">
        <v>16584.099999999999</v>
      </c>
      <c r="I241" s="212"/>
      <c r="J241" s="211"/>
      <c r="K241" s="212"/>
      <c r="L241" s="211"/>
      <c r="M241" s="212"/>
      <c r="N241" s="213"/>
    </row>
    <row r="242" spans="1:14" x14ac:dyDescent="0.3">
      <c r="A242" s="204"/>
      <c r="B242" s="204"/>
      <c r="C242" s="204"/>
      <c r="D242" s="204"/>
      <c r="E242" s="204"/>
      <c r="F242" s="204" t="s">
        <v>129</v>
      </c>
      <c r="G242" s="204"/>
      <c r="H242" s="211">
        <v>5047.8</v>
      </c>
      <c r="I242" s="212"/>
      <c r="J242" s="211">
        <v>28000</v>
      </c>
      <c r="K242" s="212"/>
      <c r="L242" s="211">
        <f>ROUND((H242-J242),5)</f>
        <v>-22952.2</v>
      </c>
      <c r="M242" s="212"/>
      <c r="N242" s="213">
        <f>ROUND(IF(J242=0, IF(H242=0, 0, 1), H242/J242),5)</f>
        <v>0.18028</v>
      </c>
    </row>
    <row r="243" spans="1:14" x14ac:dyDescent="0.3">
      <c r="A243" s="204"/>
      <c r="B243" s="204"/>
      <c r="C243" s="204"/>
      <c r="D243" s="204"/>
      <c r="E243" s="204"/>
      <c r="F243" s="204" t="s">
        <v>130</v>
      </c>
      <c r="G243" s="204"/>
      <c r="H243" s="211">
        <v>994.97</v>
      </c>
      <c r="I243" s="212"/>
      <c r="J243" s="211"/>
      <c r="K243" s="212"/>
      <c r="L243" s="211"/>
      <c r="M243" s="212"/>
      <c r="N243" s="213"/>
    </row>
    <row r="244" spans="1:14" x14ac:dyDescent="0.3">
      <c r="A244" s="204"/>
      <c r="B244" s="204"/>
      <c r="C244" s="204"/>
      <c r="D244" s="204"/>
      <c r="E244" s="204"/>
      <c r="F244" s="204" t="s">
        <v>131</v>
      </c>
      <c r="G244" s="204"/>
      <c r="H244" s="211">
        <v>659.78</v>
      </c>
      <c r="I244" s="212"/>
      <c r="J244" s="211"/>
      <c r="K244" s="212"/>
      <c r="L244" s="211"/>
      <c r="M244" s="212"/>
      <c r="N244" s="213"/>
    </row>
    <row r="245" spans="1:14" ht="15" thickBot="1" x14ac:dyDescent="0.35">
      <c r="A245" s="204"/>
      <c r="B245" s="204"/>
      <c r="C245" s="204"/>
      <c r="D245" s="204"/>
      <c r="E245" s="204"/>
      <c r="F245" s="204" t="s">
        <v>560</v>
      </c>
      <c r="G245" s="204"/>
      <c r="H245" s="214">
        <v>2400</v>
      </c>
      <c r="I245" s="212"/>
      <c r="J245" s="214"/>
      <c r="K245" s="212"/>
      <c r="L245" s="214"/>
      <c r="M245" s="212"/>
      <c r="N245" s="215"/>
    </row>
    <row r="246" spans="1:14" x14ac:dyDescent="0.3">
      <c r="A246" s="204"/>
      <c r="B246" s="204"/>
      <c r="C246" s="204"/>
      <c r="D246" s="204"/>
      <c r="E246" s="204" t="s">
        <v>251</v>
      </c>
      <c r="F246" s="204"/>
      <c r="G246" s="204"/>
      <c r="H246" s="211">
        <f>ROUND(SUM(H240:H245),5)</f>
        <v>25686.65</v>
      </c>
      <c r="I246" s="212"/>
      <c r="J246" s="211">
        <f>ROUND(SUM(J240:J245),5)</f>
        <v>28000</v>
      </c>
      <c r="K246" s="212"/>
      <c r="L246" s="211">
        <f>ROUND((H246-J246),5)</f>
        <v>-2313.35</v>
      </c>
      <c r="M246" s="212"/>
      <c r="N246" s="213">
        <f>ROUND(IF(J246=0, IF(H246=0, 0, 1), H246/J246),5)</f>
        <v>0.91737999999999997</v>
      </c>
    </row>
    <row r="247" spans="1:14" x14ac:dyDescent="0.3">
      <c r="A247" s="204"/>
      <c r="B247" s="204"/>
      <c r="C247" s="204"/>
      <c r="D247" s="204"/>
      <c r="E247" s="204" t="s">
        <v>69</v>
      </c>
      <c r="F247" s="204"/>
      <c r="G247" s="204"/>
      <c r="H247" s="211"/>
      <c r="I247" s="212"/>
      <c r="J247" s="211"/>
      <c r="K247" s="212"/>
      <c r="L247" s="211"/>
      <c r="M247" s="212"/>
      <c r="N247" s="213"/>
    </row>
    <row r="248" spans="1:14" x14ac:dyDescent="0.3">
      <c r="A248" s="204"/>
      <c r="B248" s="204"/>
      <c r="C248" s="204"/>
      <c r="D248" s="204"/>
      <c r="E248" s="204"/>
      <c r="F248" s="204" t="s">
        <v>157</v>
      </c>
      <c r="G248" s="204"/>
      <c r="H248" s="211">
        <v>489726.32</v>
      </c>
      <c r="I248" s="212"/>
      <c r="J248" s="211">
        <v>828130.3</v>
      </c>
      <c r="K248" s="212"/>
      <c r="L248" s="211">
        <f>ROUND((H248-J248),5)</f>
        <v>-338403.98</v>
      </c>
      <c r="M248" s="212"/>
      <c r="N248" s="213">
        <f>ROUND(IF(J248=0, IF(H248=0, 0, 1), H248/J248),5)</f>
        <v>0.59136</v>
      </c>
    </row>
    <row r="249" spans="1:14" x14ac:dyDescent="0.3">
      <c r="A249" s="204"/>
      <c r="B249" s="204"/>
      <c r="C249" s="204"/>
      <c r="D249" s="204"/>
      <c r="E249" s="204"/>
      <c r="F249" s="204" t="s">
        <v>252</v>
      </c>
      <c r="G249" s="204"/>
      <c r="H249" s="211">
        <v>49185.47</v>
      </c>
      <c r="I249" s="212"/>
      <c r="J249" s="211"/>
      <c r="K249" s="212"/>
      <c r="L249" s="211"/>
      <c r="M249" s="212"/>
      <c r="N249" s="213"/>
    </row>
    <row r="250" spans="1:14" x14ac:dyDescent="0.3">
      <c r="A250" s="204"/>
      <c r="B250" s="204"/>
      <c r="C250" s="204"/>
      <c r="D250" s="204"/>
      <c r="E250" s="204"/>
      <c r="F250" s="204" t="s">
        <v>253</v>
      </c>
      <c r="G250" s="204"/>
      <c r="H250" s="211">
        <v>1207.0899999999999</v>
      </c>
      <c r="I250" s="212"/>
      <c r="J250" s="211"/>
      <c r="K250" s="212"/>
      <c r="L250" s="211"/>
      <c r="M250" s="212"/>
      <c r="N250" s="213"/>
    </row>
    <row r="251" spans="1:14" ht="15" thickBot="1" x14ac:dyDescent="0.35">
      <c r="A251" s="204"/>
      <c r="B251" s="204"/>
      <c r="C251" s="204"/>
      <c r="D251" s="204"/>
      <c r="E251" s="204"/>
      <c r="F251" s="204" t="s">
        <v>254</v>
      </c>
      <c r="G251" s="204"/>
      <c r="H251" s="214">
        <v>16203.2</v>
      </c>
      <c r="I251" s="212"/>
      <c r="J251" s="214"/>
      <c r="K251" s="212"/>
      <c r="L251" s="214"/>
      <c r="M251" s="212"/>
      <c r="N251" s="215"/>
    </row>
    <row r="252" spans="1:14" x14ac:dyDescent="0.3">
      <c r="A252" s="204"/>
      <c r="B252" s="204"/>
      <c r="C252" s="204"/>
      <c r="D252" s="204"/>
      <c r="E252" s="204" t="s">
        <v>158</v>
      </c>
      <c r="F252" s="204"/>
      <c r="G252" s="204"/>
      <c r="H252" s="211">
        <f>ROUND(SUM(H247:H251),5)</f>
        <v>556322.07999999996</v>
      </c>
      <c r="I252" s="212"/>
      <c r="J252" s="211">
        <f>ROUND(SUM(J247:J251),5)</f>
        <v>828130.3</v>
      </c>
      <c r="K252" s="212"/>
      <c r="L252" s="211">
        <f>ROUND((H252-J252),5)</f>
        <v>-271808.21999999997</v>
      </c>
      <c r="M252" s="212"/>
      <c r="N252" s="213">
        <f>ROUND(IF(J252=0, IF(H252=0, 0, 1), H252/J252),5)</f>
        <v>0.67178000000000004</v>
      </c>
    </row>
    <row r="253" spans="1:14" x14ac:dyDescent="0.3">
      <c r="A253" s="204"/>
      <c r="B253" s="204"/>
      <c r="C253" s="204"/>
      <c r="D253" s="204"/>
      <c r="E253" s="204" t="s">
        <v>70</v>
      </c>
      <c r="F253" s="204"/>
      <c r="G253" s="204"/>
      <c r="H253" s="211"/>
      <c r="I253" s="212"/>
      <c r="J253" s="211"/>
      <c r="K253" s="212"/>
      <c r="L253" s="211"/>
      <c r="M253" s="212"/>
      <c r="N253" s="213"/>
    </row>
    <row r="254" spans="1:14" x14ac:dyDescent="0.3">
      <c r="A254" s="204"/>
      <c r="B254" s="204"/>
      <c r="C254" s="204"/>
      <c r="D254" s="204"/>
      <c r="E254" s="204"/>
      <c r="F254" s="204" t="s">
        <v>144</v>
      </c>
      <c r="G254" s="204"/>
      <c r="H254" s="211">
        <v>148731.44</v>
      </c>
      <c r="I254" s="212"/>
      <c r="J254" s="211">
        <v>203250</v>
      </c>
      <c r="K254" s="212"/>
      <c r="L254" s="211">
        <f>ROUND((H254-J254),5)</f>
        <v>-54518.559999999998</v>
      </c>
      <c r="M254" s="212"/>
      <c r="N254" s="213">
        <f>ROUND(IF(J254=0, IF(H254=0, 0, 1), H254/J254),5)</f>
        <v>0.73177000000000003</v>
      </c>
    </row>
    <row r="255" spans="1:14" ht="15" thickBot="1" x14ac:dyDescent="0.35">
      <c r="A255" s="204"/>
      <c r="B255" s="204"/>
      <c r="C255" s="204"/>
      <c r="D255" s="204"/>
      <c r="E255" s="204"/>
      <c r="F255" s="204" t="s">
        <v>561</v>
      </c>
      <c r="G255" s="204"/>
      <c r="H255" s="214">
        <v>476.86</v>
      </c>
      <c r="I255" s="212"/>
      <c r="J255" s="214"/>
      <c r="K255" s="212"/>
      <c r="L255" s="214"/>
      <c r="M255" s="212"/>
      <c r="N255" s="215"/>
    </row>
    <row r="256" spans="1:14" x14ac:dyDescent="0.3">
      <c r="A256" s="204"/>
      <c r="B256" s="204"/>
      <c r="C256" s="204"/>
      <c r="D256" s="204"/>
      <c r="E256" s="204" t="s">
        <v>159</v>
      </c>
      <c r="F256" s="204"/>
      <c r="G256" s="204"/>
      <c r="H256" s="211">
        <f>ROUND(SUM(H253:H255),5)</f>
        <v>149208.29999999999</v>
      </c>
      <c r="I256" s="212"/>
      <c r="J256" s="211">
        <f>ROUND(SUM(J253:J255),5)</f>
        <v>203250</v>
      </c>
      <c r="K256" s="212"/>
      <c r="L256" s="211">
        <f>ROUND((H256-J256),5)</f>
        <v>-54041.7</v>
      </c>
      <c r="M256" s="212"/>
      <c r="N256" s="213">
        <f>ROUND(IF(J256=0, IF(H256=0, 0, 1), H256/J256),5)</f>
        <v>0.73411000000000004</v>
      </c>
    </row>
    <row r="257" spans="1:14" x14ac:dyDescent="0.3">
      <c r="A257" s="204"/>
      <c r="B257" s="204"/>
      <c r="C257" s="204"/>
      <c r="D257" s="204"/>
      <c r="E257" s="204" t="s">
        <v>71</v>
      </c>
      <c r="F257" s="204"/>
      <c r="G257" s="204"/>
      <c r="H257" s="211"/>
      <c r="I257" s="212"/>
      <c r="J257" s="211"/>
      <c r="K257" s="212"/>
      <c r="L257" s="211"/>
      <c r="M257" s="212"/>
      <c r="N257" s="213"/>
    </row>
    <row r="258" spans="1:14" x14ac:dyDescent="0.3">
      <c r="A258" s="204"/>
      <c r="B258" s="204"/>
      <c r="C258" s="204"/>
      <c r="D258" s="204"/>
      <c r="E258" s="204"/>
      <c r="F258" s="204" t="s">
        <v>144</v>
      </c>
      <c r="G258" s="204"/>
      <c r="H258" s="211">
        <v>37522.43</v>
      </c>
      <c r="I258" s="212"/>
      <c r="J258" s="211">
        <v>70000</v>
      </c>
      <c r="K258" s="212"/>
      <c r="L258" s="211">
        <f>ROUND((H258-J258),5)</f>
        <v>-32477.57</v>
      </c>
      <c r="M258" s="212"/>
      <c r="N258" s="213">
        <f>ROUND(IF(J258=0, IF(H258=0, 0, 1), H258/J258),5)</f>
        <v>0.53603000000000001</v>
      </c>
    </row>
    <row r="259" spans="1:14" ht="15" thickBot="1" x14ac:dyDescent="0.35">
      <c r="A259" s="204"/>
      <c r="B259" s="204"/>
      <c r="C259" s="204"/>
      <c r="D259" s="204"/>
      <c r="E259" s="204"/>
      <c r="F259" s="204" t="s">
        <v>562</v>
      </c>
      <c r="G259" s="204"/>
      <c r="H259" s="214">
        <v>195</v>
      </c>
      <c r="I259" s="212"/>
      <c r="J259" s="214"/>
      <c r="K259" s="212"/>
      <c r="L259" s="214"/>
      <c r="M259" s="212"/>
      <c r="N259" s="215"/>
    </row>
    <row r="260" spans="1:14" x14ac:dyDescent="0.3">
      <c r="A260" s="204"/>
      <c r="B260" s="204"/>
      <c r="C260" s="204"/>
      <c r="D260" s="204"/>
      <c r="E260" s="204" t="s">
        <v>160</v>
      </c>
      <c r="F260" s="204"/>
      <c r="G260" s="204"/>
      <c r="H260" s="211">
        <f>ROUND(SUM(H257:H259),5)</f>
        <v>37717.43</v>
      </c>
      <c r="I260" s="212"/>
      <c r="J260" s="211">
        <f>ROUND(SUM(J257:J259),5)</f>
        <v>70000</v>
      </c>
      <c r="K260" s="212"/>
      <c r="L260" s="211">
        <f>ROUND((H260-J260),5)</f>
        <v>-32282.57</v>
      </c>
      <c r="M260" s="212"/>
      <c r="N260" s="213">
        <f>ROUND(IF(J260=0, IF(H260=0, 0, 1), H260/J260),5)</f>
        <v>0.53881999999999997</v>
      </c>
    </row>
    <row r="261" spans="1:14" x14ac:dyDescent="0.3">
      <c r="A261" s="204"/>
      <c r="B261" s="204"/>
      <c r="C261" s="204"/>
      <c r="D261" s="204"/>
      <c r="E261" s="204" t="s">
        <v>361</v>
      </c>
      <c r="F261" s="204"/>
      <c r="G261" s="204"/>
      <c r="H261" s="211"/>
      <c r="I261" s="212"/>
      <c r="J261" s="211"/>
      <c r="K261" s="212"/>
      <c r="L261" s="211"/>
      <c r="M261" s="212"/>
      <c r="N261" s="213"/>
    </row>
    <row r="262" spans="1:14" ht="15" thickBot="1" x14ac:dyDescent="0.35">
      <c r="A262" s="204"/>
      <c r="B262" s="204"/>
      <c r="C262" s="204"/>
      <c r="D262" s="204"/>
      <c r="E262" s="204"/>
      <c r="F262" s="204" t="s">
        <v>352</v>
      </c>
      <c r="G262" s="204"/>
      <c r="H262" s="214">
        <v>4090.09</v>
      </c>
      <c r="I262" s="212"/>
      <c r="J262" s="211"/>
      <c r="K262" s="212"/>
      <c r="L262" s="211"/>
      <c r="M262" s="212"/>
      <c r="N262" s="213"/>
    </row>
    <row r="263" spans="1:14" x14ac:dyDescent="0.3">
      <c r="A263" s="204"/>
      <c r="B263" s="204"/>
      <c r="C263" s="204"/>
      <c r="D263" s="204"/>
      <c r="E263" s="204" t="s">
        <v>362</v>
      </c>
      <c r="F263" s="204"/>
      <c r="G263" s="204"/>
      <c r="H263" s="211">
        <f>ROUND(SUM(H261:H262),5)</f>
        <v>4090.09</v>
      </c>
      <c r="I263" s="212"/>
      <c r="J263" s="211"/>
      <c r="K263" s="212"/>
      <c r="L263" s="211"/>
      <c r="M263" s="212"/>
      <c r="N263" s="213"/>
    </row>
    <row r="264" spans="1:14" x14ac:dyDescent="0.3">
      <c r="A264" s="204"/>
      <c r="B264" s="204"/>
      <c r="C264" s="204"/>
      <c r="D264" s="204"/>
      <c r="E264" s="204" t="s">
        <v>72</v>
      </c>
      <c r="F264" s="204"/>
      <c r="G264" s="204"/>
      <c r="H264" s="211"/>
      <c r="I264" s="212"/>
      <c r="J264" s="211"/>
      <c r="K264" s="212"/>
      <c r="L264" s="211"/>
      <c r="M264" s="212"/>
      <c r="N264" s="213"/>
    </row>
    <row r="265" spans="1:14" x14ac:dyDescent="0.3">
      <c r="A265" s="204"/>
      <c r="B265" s="204"/>
      <c r="C265" s="204"/>
      <c r="D265" s="204"/>
      <c r="E265" s="204"/>
      <c r="F265" s="204" t="s">
        <v>144</v>
      </c>
      <c r="G265" s="204"/>
      <c r="H265" s="211">
        <v>180064.82</v>
      </c>
      <c r="I265" s="212"/>
      <c r="J265" s="211">
        <v>200000</v>
      </c>
      <c r="K265" s="212"/>
      <c r="L265" s="211">
        <f>ROUND((H265-J265),5)</f>
        <v>-19935.18</v>
      </c>
      <c r="M265" s="212"/>
      <c r="N265" s="213">
        <f>ROUND(IF(J265=0, IF(H265=0, 0, 1), H265/J265),5)</f>
        <v>0.90032000000000001</v>
      </c>
    </row>
    <row r="266" spans="1:14" x14ac:dyDescent="0.3">
      <c r="A266" s="204"/>
      <c r="B266" s="204"/>
      <c r="C266" s="204"/>
      <c r="D266" s="204"/>
      <c r="E266" s="204"/>
      <c r="F266" s="204" t="s">
        <v>502</v>
      </c>
      <c r="G266" s="204"/>
      <c r="H266" s="211">
        <v>1939.12</v>
      </c>
      <c r="I266" s="212"/>
      <c r="J266" s="211"/>
      <c r="K266" s="212"/>
      <c r="L266" s="211"/>
      <c r="M266" s="212"/>
      <c r="N266" s="213"/>
    </row>
    <row r="267" spans="1:14" ht="15" thickBot="1" x14ac:dyDescent="0.35">
      <c r="A267" s="204"/>
      <c r="B267" s="204"/>
      <c r="C267" s="204"/>
      <c r="D267" s="204"/>
      <c r="E267" s="204"/>
      <c r="F267" s="204" t="s">
        <v>325</v>
      </c>
      <c r="G267" s="204"/>
      <c r="H267" s="211">
        <v>23986.47</v>
      </c>
      <c r="I267" s="212"/>
      <c r="J267" s="211"/>
      <c r="K267" s="212"/>
      <c r="L267" s="211"/>
      <c r="M267" s="212"/>
      <c r="N267" s="213"/>
    </row>
    <row r="268" spans="1:14" ht="15" thickBot="1" x14ac:dyDescent="0.35">
      <c r="A268" s="204"/>
      <c r="B268" s="204"/>
      <c r="C268" s="204"/>
      <c r="D268" s="204"/>
      <c r="E268" s="204" t="s">
        <v>161</v>
      </c>
      <c r="F268" s="204"/>
      <c r="G268" s="204"/>
      <c r="H268" s="218">
        <f>ROUND(SUM(H264:H267),5)</f>
        <v>205990.41</v>
      </c>
      <c r="I268" s="212"/>
      <c r="J268" s="218">
        <f>ROUND(SUM(J264:J267),5)</f>
        <v>200000</v>
      </c>
      <c r="K268" s="212"/>
      <c r="L268" s="218">
        <f>ROUND((H268-J268),5)</f>
        <v>5990.41</v>
      </c>
      <c r="M268" s="212"/>
      <c r="N268" s="219">
        <f>ROUND(IF(J268=0, IF(H268=0, 0, 1), H268/J268),5)</f>
        <v>1.0299499999999999</v>
      </c>
    </row>
    <row r="269" spans="1:14" x14ac:dyDescent="0.3">
      <c r="A269" s="204"/>
      <c r="B269" s="204"/>
      <c r="C269" s="204"/>
      <c r="D269" s="204" t="s">
        <v>73</v>
      </c>
      <c r="E269" s="204"/>
      <c r="F269" s="204"/>
      <c r="G269" s="204"/>
      <c r="H269" s="211">
        <f>ROUND(H213+H227+H233+H239+H246+H252+H256+H260+H263+H268,5)</f>
        <v>1930654.55</v>
      </c>
      <c r="I269" s="212"/>
      <c r="J269" s="211">
        <f>ROUND(J213+J227+J233+J239+J246+J252+J256+J260+J263+J268,5)</f>
        <v>2484380.2999999998</v>
      </c>
      <c r="K269" s="212"/>
      <c r="L269" s="211">
        <f>ROUND((H269-J269),5)</f>
        <v>-553725.75</v>
      </c>
      <c r="M269" s="212"/>
      <c r="N269" s="213">
        <f>ROUND(IF(J269=0, IF(H269=0, 0, 1), H269/J269),5)</f>
        <v>0.77712000000000003</v>
      </c>
    </row>
    <row r="270" spans="1:14" x14ac:dyDescent="0.3">
      <c r="A270" s="204"/>
      <c r="B270" s="204"/>
      <c r="C270" s="204"/>
      <c r="D270" s="204" t="s">
        <v>74</v>
      </c>
      <c r="E270" s="204"/>
      <c r="F270" s="204"/>
      <c r="G270" s="204"/>
      <c r="H270" s="211"/>
      <c r="I270" s="212"/>
      <c r="J270" s="211"/>
      <c r="K270" s="212"/>
      <c r="L270" s="211"/>
      <c r="M270" s="212"/>
      <c r="N270" s="213"/>
    </row>
    <row r="271" spans="1:14" x14ac:dyDescent="0.3">
      <c r="A271" s="204"/>
      <c r="B271" s="204"/>
      <c r="C271" s="204"/>
      <c r="D271" s="204"/>
      <c r="E271" s="204" t="s">
        <v>190</v>
      </c>
      <c r="F271" s="204"/>
      <c r="G271" s="204"/>
      <c r="H271" s="211"/>
      <c r="I271" s="212"/>
      <c r="J271" s="211"/>
      <c r="K271" s="212"/>
      <c r="L271" s="211"/>
      <c r="M271" s="212"/>
      <c r="N271" s="213"/>
    </row>
    <row r="272" spans="1:14" ht="15" thickBot="1" x14ac:dyDescent="0.35">
      <c r="A272" s="204"/>
      <c r="B272" s="204"/>
      <c r="C272" s="204"/>
      <c r="D272" s="204"/>
      <c r="E272" s="204"/>
      <c r="F272" s="204" t="s">
        <v>191</v>
      </c>
      <c r="G272" s="204"/>
      <c r="H272" s="214">
        <v>2793819.81</v>
      </c>
      <c r="I272" s="212"/>
      <c r="J272" s="214">
        <v>3000000</v>
      </c>
      <c r="K272" s="212"/>
      <c r="L272" s="214">
        <f>ROUND((H272-J272),5)</f>
        <v>-206180.19</v>
      </c>
      <c r="M272" s="212"/>
      <c r="N272" s="215">
        <f>ROUND(IF(J272=0, IF(H272=0, 0, 1), H272/J272),5)</f>
        <v>0.93127000000000004</v>
      </c>
    </row>
    <row r="273" spans="1:14" x14ac:dyDescent="0.3">
      <c r="A273" s="204"/>
      <c r="B273" s="204"/>
      <c r="C273" s="204"/>
      <c r="D273" s="204"/>
      <c r="E273" s="204" t="s">
        <v>192</v>
      </c>
      <c r="F273" s="204"/>
      <c r="G273" s="204"/>
      <c r="H273" s="211">
        <f>ROUND(SUM(H271:H272),5)</f>
        <v>2793819.81</v>
      </c>
      <c r="I273" s="212"/>
      <c r="J273" s="211">
        <f>ROUND(SUM(J271:J272),5)</f>
        <v>3000000</v>
      </c>
      <c r="K273" s="212"/>
      <c r="L273" s="211">
        <f>ROUND((H273-J273),5)</f>
        <v>-206180.19</v>
      </c>
      <c r="M273" s="212"/>
      <c r="N273" s="213">
        <f>ROUND(IF(J273=0, IF(H273=0, 0, 1), H273/J273),5)</f>
        <v>0.93127000000000004</v>
      </c>
    </row>
    <row r="274" spans="1:14" x14ac:dyDescent="0.3">
      <c r="A274" s="204"/>
      <c r="B274" s="204"/>
      <c r="C274" s="204"/>
      <c r="D274" s="204"/>
      <c r="E274" s="204" t="s">
        <v>326</v>
      </c>
      <c r="F274" s="204"/>
      <c r="G274" s="204"/>
      <c r="H274" s="211"/>
      <c r="I274" s="212"/>
      <c r="J274" s="211"/>
      <c r="K274" s="212"/>
      <c r="L274" s="211"/>
      <c r="M274" s="212"/>
      <c r="N274" s="213"/>
    </row>
    <row r="275" spans="1:14" x14ac:dyDescent="0.3">
      <c r="A275" s="204"/>
      <c r="B275" s="204"/>
      <c r="C275" s="204"/>
      <c r="D275" s="204"/>
      <c r="E275" s="204"/>
      <c r="F275" s="204" t="s">
        <v>129</v>
      </c>
      <c r="G275" s="204"/>
      <c r="H275" s="211">
        <v>1137.77</v>
      </c>
      <c r="I275" s="212"/>
      <c r="J275" s="211"/>
      <c r="K275" s="212"/>
      <c r="L275" s="211"/>
      <c r="M275" s="212"/>
      <c r="N275" s="213"/>
    </row>
    <row r="276" spans="1:14" x14ac:dyDescent="0.3">
      <c r="A276" s="204"/>
      <c r="B276" s="204"/>
      <c r="C276" s="204"/>
      <c r="D276" s="204"/>
      <c r="E276" s="204"/>
      <c r="F276" s="204" t="s">
        <v>131</v>
      </c>
      <c r="G276" s="204"/>
      <c r="H276" s="211">
        <v>275679.71999999997</v>
      </c>
      <c r="I276" s="212"/>
      <c r="J276" s="211">
        <v>290000</v>
      </c>
      <c r="K276" s="212"/>
      <c r="L276" s="211">
        <f>ROUND((H276-J276),5)</f>
        <v>-14320.28</v>
      </c>
      <c r="M276" s="212"/>
      <c r="N276" s="213">
        <f>ROUND(IF(J276=0, IF(H276=0, 0, 1), H276/J276),5)</f>
        <v>0.95062000000000002</v>
      </c>
    </row>
    <row r="277" spans="1:14" x14ac:dyDescent="0.3">
      <c r="A277" s="204"/>
      <c r="B277" s="204"/>
      <c r="C277" s="204"/>
      <c r="D277" s="204"/>
      <c r="E277" s="204"/>
      <c r="F277" s="204" t="s">
        <v>327</v>
      </c>
      <c r="G277" s="204"/>
      <c r="H277" s="211">
        <v>10220.89</v>
      </c>
      <c r="I277" s="212"/>
      <c r="J277" s="211"/>
      <c r="K277" s="212"/>
      <c r="L277" s="211"/>
      <c r="M277" s="212"/>
      <c r="N277" s="213"/>
    </row>
    <row r="278" spans="1:14" ht="15" thickBot="1" x14ac:dyDescent="0.35">
      <c r="A278" s="204"/>
      <c r="B278" s="204"/>
      <c r="C278" s="204"/>
      <c r="D278" s="204"/>
      <c r="E278" s="204"/>
      <c r="F278" s="204" t="s">
        <v>563</v>
      </c>
      <c r="G278" s="204"/>
      <c r="H278" s="214">
        <v>415.85</v>
      </c>
      <c r="I278" s="212"/>
      <c r="J278" s="214"/>
      <c r="K278" s="212"/>
      <c r="L278" s="214"/>
      <c r="M278" s="212"/>
      <c r="N278" s="215"/>
    </row>
    <row r="279" spans="1:14" x14ac:dyDescent="0.3">
      <c r="A279" s="204"/>
      <c r="B279" s="204"/>
      <c r="C279" s="204"/>
      <c r="D279" s="204"/>
      <c r="E279" s="204" t="s">
        <v>328</v>
      </c>
      <c r="F279" s="204"/>
      <c r="G279" s="204"/>
      <c r="H279" s="211">
        <f>ROUND(SUM(H274:H278),5)</f>
        <v>287454.23</v>
      </c>
      <c r="I279" s="212"/>
      <c r="J279" s="211">
        <f>ROUND(SUM(J274:J278),5)</f>
        <v>290000</v>
      </c>
      <c r="K279" s="212"/>
      <c r="L279" s="211">
        <f>ROUND((H279-J279),5)</f>
        <v>-2545.77</v>
      </c>
      <c r="M279" s="212"/>
      <c r="N279" s="213">
        <f>ROUND(IF(J279=0, IF(H279=0, 0, 1), H279/J279),5)</f>
        <v>0.99121999999999999</v>
      </c>
    </row>
    <row r="280" spans="1:14" x14ac:dyDescent="0.3">
      <c r="A280" s="204"/>
      <c r="B280" s="204"/>
      <c r="C280" s="204"/>
      <c r="D280" s="204"/>
      <c r="E280" s="204" t="s">
        <v>329</v>
      </c>
      <c r="F280" s="204"/>
      <c r="G280" s="204"/>
      <c r="H280" s="211"/>
      <c r="I280" s="212"/>
      <c r="J280" s="211"/>
      <c r="K280" s="212"/>
      <c r="L280" s="211"/>
      <c r="M280" s="212"/>
      <c r="N280" s="213"/>
    </row>
    <row r="281" spans="1:14" x14ac:dyDescent="0.3">
      <c r="A281" s="204"/>
      <c r="B281" s="204"/>
      <c r="C281" s="204"/>
      <c r="D281" s="204"/>
      <c r="E281" s="204"/>
      <c r="F281" s="204" t="s">
        <v>129</v>
      </c>
      <c r="G281" s="204"/>
      <c r="H281" s="211">
        <v>669.53</v>
      </c>
      <c r="I281" s="212"/>
      <c r="J281" s="211"/>
      <c r="K281" s="212"/>
      <c r="L281" s="211"/>
      <c r="M281" s="212"/>
      <c r="N281" s="213"/>
    </row>
    <row r="282" spans="1:14" x14ac:dyDescent="0.3">
      <c r="A282" s="204"/>
      <c r="B282" s="204"/>
      <c r="C282" s="204"/>
      <c r="D282" s="204"/>
      <c r="E282" s="204"/>
      <c r="F282" s="204" t="s">
        <v>130</v>
      </c>
      <c r="G282" s="204"/>
      <c r="H282" s="211">
        <v>803.39</v>
      </c>
      <c r="I282" s="212"/>
      <c r="J282" s="211"/>
      <c r="K282" s="212"/>
      <c r="L282" s="211"/>
      <c r="M282" s="212"/>
      <c r="N282" s="213"/>
    </row>
    <row r="283" spans="1:14" x14ac:dyDescent="0.3">
      <c r="A283" s="204"/>
      <c r="B283" s="204"/>
      <c r="C283" s="204"/>
      <c r="D283" s="204"/>
      <c r="E283" s="204"/>
      <c r="F283" s="204" t="s">
        <v>131</v>
      </c>
      <c r="G283" s="204"/>
      <c r="H283" s="211">
        <v>9054.23</v>
      </c>
      <c r="I283" s="212"/>
      <c r="J283" s="211">
        <v>170000</v>
      </c>
      <c r="K283" s="212"/>
      <c r="L283" s="211">
        <f>ROUND((H283-J283),5)</f>
        <v>-160945.76999999999</v>
      </c>
      <c r="M283" s="212"/>
      <c r="N283" s="213">
        <f>ROUND(IF(J283=0, IF(H283=0, 0, 1), H283/J283),5)</f>
        <v>5.3260000000000002E-2</v>
      </c>
    </row>
    <row r="284" spans="1:14" x14ac:dyDescent="0.3">
      <c r="A284" s="204"/>
      <c r="B284" s="204"/>
      <c r="C284" s="204"/>
      <c r="D284" s="204"/>
      <c r="E284" s="204"/>
      <c r="F284" s="204" t="s">
        <v>330</v>
      </c>
      <c r="G284" s="204"/>
      <c r="H284" s="211">
        <v>148048.06</v>
      </c>
      <c r="I284" s="212"/>
      <c r="J284" s="211"/>
      <c r="K284" s="212"/>
      <c r="L284" s="211"/>
      <c r="M284" s="212"/>
      <c r="N284" s="213"/>
    </row>
    <row r="285" spans="1:14" ht="15" thickBot="1" x14ac:dyDescent="0.35">
      <c r="A285" s="204"/>
      <c r="B285" s="204"/>
      <c r="C285" s="204"/>
      <c r="D285" s="204"/>
      <c r="E285" s="204"/>
      <c r="F285" s="204" t="s">
        <v>506</v>
      </c>
      <c r="G285" s="204"/>
      <c r="H285" s="214">
        <v>11638.37</v>
      </c>
      <c r="I285" s="212"/>
      <c r="J285" s="214"/>
      <c r="K285" s="212"/>
      <c r="L285" s="214"/>
      <c r="M285" s="212"/>
      <c r="N285" s="215"/>
    </row>
    <row r="286" spans="1:14" x14ac:dyDescent="0.3">
      <c r="A286" s="204"/>
      <c r="B286" s="204"/>
      <c r="C286" s="204"/>
      <c r="D286" s="204"/>
      <c r="E286" s="204" t="s">
        <v>331</v>
      </c>
      <c r="F286" s="204"/>
      <c r="G286" s="204"/>
      <c r="H286" s="211">
        <f>ROUND(SUM(H280:H285),5)</f>
        <v>170213.58</v>
      </c>
      <c r="I286" s="212"/>
      <c r="J286" s="211">
        <f>ROUND(SUM(J280:J285),5)</f>
        <v>170000</v>
      </c>
      <c r="K286" s="212"/>
      <c r="L286" s="211">
        <f>ROUND((H286-J286),5)</f>
        <v>213.58</v>
      </c>
      <c r="M286" s="212"/>
      <c r="N286" s="213">
        <f>ROUND(IF(J286=0, IF(H286=0, 0, 1), H286/J286),5)</f>
        <v>1.00126</v>
      </c>
    </row>
    <row r="287" spans="1:14" x14ac:dyDescent="0.3">
      <c r="A287" s="204"/>
      <c r="B287" s="204"/>
      <c r="C287" s="204"/>
      <c r="D287" s="204"/>
      <c r="E287" s="204" t="s">
        <v>275</v>
      </c>
      <c r="F287" s="204"/>
      <c r="G287" s="204"/>
      <c r="H287" s="211"/>
      <c r="I287" s="212"/>
      <c r="J287" s="211"/>
      <c r="K287" s="212"/>
      <c r="L287" s="211"/>
      <c r="M287" s="212"/>
      <c r="N287" s="213"/>
    </row>
    <row r="288" spans="1:14" x14ac:dyDescent="0.3">
      <c r="A288" s="204"/>
      <c r="B288" s="204"/>
      <c r="C288" s="204"/>
      <c r="D288" s="204"/>
      <c r="E288" s="204"/>
      <c r="F288" s="204" t="s">
        <v>129</v>
      </c>
      <c r="G288" s="204"/>
      <c r="H288" s="211">
        <v>0</v>
      </c>
      <c r="I288" s="212"/>
      <c r="J288" s="211">
        <v>0</v>
      </c>
      <c r="K288" s="212"/>
      <c r="L288" s="211">
        <f>ROUND((H288-J288),5)</f>
        <v>0</v>
      </c>
      <c r="M288" s="212"/>
      <c r="N288" s="213">
        <f>ROUND(IF(J288=0, IF(H288=0, 0, 1), H288/J288),5)</f>
        <v>0</v>
      </c>
    </row>
    <row r="289" spans="1:14" x14ac:dyDescent="0.3">
      <c r="A289" s="204"/>
      <c r="B289" s="204"/>
      <c r="C289" s="204"/>
      <c r="D289" s="204"/>
      <c r="E289" s="204"/>
      <c r="F289" s="204" t="s">
        <v>131</v>
      </c>
      <c r="G289" s="204"/>
      <c r="H289" s="211">
        <v>86913.07</v>
      </c>
      <c r="I289" s="212"/>
      <c r="J289" s="211">
        <v>150000</v>
      </c>
      <c r="K289" s="212"/>
      <c r="L289" s="211">
        <f>ROUND((H289-J289),5)</f>
        <v>-63086.93</v>
      </c>
      <c r="M289" s="212"/>
      <c r="N289" s="213">
        <f>ROUND(IF(J289=0, IF(H289=0, 0, 1), H289/J289),5)</f>
        <v>0.57942000000000005</v>
      </c>
    </row>
    <row r="290" spans="1:14" ht="15" thickBot="1" x14ac:dyDescent="0.35">
      <c r="A290" s="204"/>
      <c r="B290" s="204"/>
      <c r="C290" s="204"/>
      <c r="D290" s="204"/>
      <c r="E290" s="204"/>
      <c r="F290" s="204" t="s">
        <v>363</v>
      </c>
      <c r="G290" s="204"/>
      <c r="H290" s="214">
        <v>49626.17</v>
      </c>
      <c r="I290" s="212"/>
      <c r="J290" s="214"/>
      <c r="K290" s="212"/>
      <c r="L290" s="214"/>
      <c r="M290" s="212"/>
      <c r="N290" s="215"/>
    </row>
    <row r="291" spans="1:14" x14ac:dyDescent="0.3">
      <c r="A291" s="204"/>
      <c r="B291" s="204"/>
      <c r="C291" s="204"/>
      <c r="D291" s="204"/>
      <c r="E291" s="204" t="s">
        <v>276</v>
      </c>
      <c r="F291" s="204"/>
      <c r="G291" s="204"/>
      <c r="H291" s="211">
        <f>ROUND(SUM(H287:H290),5)</f>
        <v>136539.24</v>
      </c>
      <c r="I291" s="212"/>
      <c r="J291" s="211">
        <f>ROUND(SUM(J287:J290),5)</f>
        <v>150000</v>
      </c>
      <c r="K291" s="212"/>
      <c r="L291" s="211">
        <f>ROUND((H291-J291),5)</f>
        <v>-13460.76</v>
      </c>
      <c r="M291" s="212"/>
      <c r="N291" s="213">
        <f>ROUND(IF(J291=0, IF(H291=0, 0, 1), H291/J291),5)</f>
        <v>0.91025999999999996</v>
      </c>
    </row>
    <row r="292" spans="1:14" x14ac:dyDescent="0.3">
      <c r="A292" s="204"/>
      <c r="B292" s="204"/>
      <c r="C292" s="204"/>
      <c r="D292" s="204"/>
      <c r="E292" s="204" t="s">
        <v>332</v>
      </c>
      <c r="F292" s="204"/>
      <c r="G292" s="204"/>
      <c r="H292" s="211"/>
      <c r="I292" s="212"/>
      <c r="J292" s="211"/>
      <c r="K292" s="212"/>
      <c r="L292" s="211"/>
      <c r="M292" s="212"/>
      <c r="N292" s="213"/>
    </row>
    <row r="293" spans="1:14" x14ac:dyDescent="0.3">
      <c r="A293" s="204"/>
      <c r="B293" s="204"/>
      <c r="C293" s="204"/>
      <c r="D293" s="204"/>
      <c r="E293" s="204"/>
      <c r="F293" s="204" t="s">
        <v>131</v>
      </c>
      <c r="G293" s="204"/>
      <c r="H293" s="211">
        <v>14789.5</v>
      </c>
      <c r="I293" s="212"/>
      <c r="J293" s="211">
        <v>20000</v>
      </c>
      <c r="K293" s="212"/>
      <c r="L293" s="211">
        <f>ROUND((H293-J293),5)</f>
        <v>-5210.5</v>
      </c>
      <c r="M293" s="212"/>
      <c r="N293" s="213">
        <f>ROUND(IF(J293=0, IF(H293=0, 0, 1), H293/J293),5)</f>
        <v>0.73948000000000003</v>
      </c>
    </row>
    <row r="294" spans="1:14" ht="15" thickBot="1" x14ac:dyDescent="0.35">
      <c r="A294" s="204"/>
      <c r="B294" s="204"/>
      <c r="C294" s="204"/>
      <c r="D294" s="204"/>
      <c r="E294" s="204"/>
      <c r="F294" s="204" t="s">
        <v>333</v>
      </c>
      <c r="G294" s="204"/>
      <c r="H294" s="214">
        <v>3714</v>
      </c>
      <c r="I294" s="212"/>
      <c r="J294" s="214"/>
      <c r="K294" s="212"/>
      <c r="L294" s="214"/>
      <c r="M294" s="212"/>
      <c r="N294" s="215"/>
    </row>
    <row r="295" spans="1:14" x14ac:dyDescent="0.3">
      <c r="A295" s="204"/>
      <c r="B295" s="204"/>
      <c r="C295" s="204"/>
      <c r="D295" s="204"/>
      <c r="E295" s="204" t="s">
        <v>334</v>
      </c>
      <c r="F295" s="204"/>
      <c r="G295" s="204"/>
      <c r="H295" s="211">
        <f>ROUND(SUM(H292:H294),5)</f>
        <v>18503.5</v>
      </c>
      <c r="I295" s="212"/>
      <c r="J295" s="211">
        <f>ROUND(SUM(J292:J294),5)</f>
        <v>20000</v>
      </c>
      <c r="K295" s="212"/>
      <c r="L295" s="211">
        <f>ROUND((H295-J295),5)</f>
        <v>-1496.5</v>
      </c>
      <c r="M295" s="212"/>
      <c r="N295" s="213">
        <f>ROUND(IF(J295=0, IF(H295=0, 0, 1), H295/J295),5)</f>
        <v>0.92518</v>
      </c>
    </row>
    <row r="296" spans="1:14" x14ac:dyDescent="0.3">
      <c r="A296" s="204"/>
      <c r="B296" s="204"/>
      <c r="C296" s="204"/>
      <c r="D296" s="204"/>
      <c r="E296" s="204" t="s">
        <v>364</v>
      </c>
      <c r="F296" s="204"/>
      <c r="G296" s="204"/>
      <c r="H296" s="211"/>
      <c r="I296" s="212"/>
      <c r="J296" s="211"/>
      <c r="K296" s="212"/>
      <c r="L296" s="211"/>
      <c r="M296" s="212"/>
      <c r="N296" s="213"/>
    </row>
    <row r="297" spans="1:14" ht="15" thickBot="1" x14ac:dyDescent="0.35">
      <c r="A297" s="204"/>
      <c r="B297" s="204"/>
      <c r="C297" s="204"/>
      <c r="D297" s="204"/>
      <c r="E297" s="204"/>
      <c r="F297" s="204" t="s">
        <v>365</v>
      </c>
      <c r="G297" s="204"/>
      <c r="H297" s="214">
        <v>89458</v>
      </c>
      <c r="I297" s="212"/>
      <c r="J297" s="214">
        <v>90000</v>
      </c>
      <c r="K297" s="212"/>
      <c r="L297" s="214">
        <f>ROUND((H297-J297),5)</f>
        <v>-542</v>
      </c>
      <c r="M297" s="212"/>
      <c r="N297" s="215">
        <f>ROUND(IF(J297=0, IF(H297=0, 0, 1), H297/J297),5)</f>
        <v>0.99397999999999997</v>
      </c>
    </row>
    <row r="298" spans="1:14" x14ac:dyDescent="0.3">
      <c r="A298" s="204"/>
      <c r="B298" s="204"/>
      <c r="C298" s="204"/>
      <c r="D298" s="204"/>
      <c r="E298" s="204" t="s">
        <v>366</v>
      </c>
      <c r="F298" s="204"/>
      <c r="G298" s="204"/>
      <c r="H298" s="211">
        <f>ROUND(SUM(H296:H297),5)</f>
        <v>89458</v>
      </c>
      <c r="I298" s="212"/>
      <c r="J298" s="211">
        <f>ROUND(SUM(J296:J297),5)</f>
        <v>90000</v>
      </c>
      <c r="K298" s="212"/>
      <c r="L298" s="211">
        <f>ROUND((H298-J298),5)</f>
        <v>-542</v>
      </c>
      <c r="M298" s="212"/>
      <c r="N298" s="213">
        <f>ROUND(IF(J298=0, IF(H298=0, 0, 1), H298/J298),5)</f>
        <v>0.99397999999999997</v>
      </c>
    </row>
    <row r="299" spans="1:14" x14ac:dyDescent="0.3">
      <c r="A299" s="204"/>
      <c r="B299" s="204"/>
      <c r="C299" s="204"/>
      <c r="D299" s="204"/>
      <c r="E299" s="204" t="s">
        <v>75</v>
      </c>
      <c r="F299" s="204"/>
      <c r="G299" s="204"/>
      <c r="H299" s="211"/>
      <c r="I299" s="212"/>
      <c r="J299" s="211"/>
      <c r="K299" s="212"/>
      <c r="L299" s="211"/>
      <c r="M299" s="212"/>
      <c r="N299" s="213"/>
    </row>
    <row r="300" spans="1:14" ht="15" thickBot="1" x14ac:dyDescent="0.35">
      <c r="A300" s="204"/>
      <c r="B300" s="204"/>
      <c r="C300" s="204"/>
      <c r="D300" s="204"/>
      <c r="E300" s="204"/>
      <c r="F300" s="204" t="s">
        <v>162</v>
      </c>
      <c r="G300" s="204"/>
      <c r="H300" s="211">
        <v>59771.92</v>
      </c>
      <c r="I300" s="212"/>
      <c r="J300" s="211">
        <v>82000</v>
      </c>
      <c r="K300" s="212"/>
      <c r="L300" s="211">
        <f>ROUND((H300-J300),5)</f>
        <v>-22228.080000000002</v>
      </c>
      <c r="M300" s="212"/>
      <c r="N300" s="213">
        <f>ROUND(IF(J300=0, IF(H300=0, 0, 1), H300/J300),5)</f>
        <v>0.72892999999999997</v>
      </c>
    </row>
    <row r="301" spans="1:14" ht="15" thickBot="1" x14ac:dyDescent="0.35">
      <c r="A301" s="204"/>
      <c r="B301" s="204"/>
      <c r="C301" s="204"/>
      <c r="D301" s="204"/>
      <c r="E301" s="204" t="s">
        <v>163</v>
      </c>
      <c r="F301" s="204"/>
      <c r="G301" s="204"/>
      <c r="H301" s="216">
        <f>ROUND(SUM(H299:H300),5)</f>
        <v>59771.92</v>
      </c>
      <c r="I301" s="212"/>
      <c r="J301" s="216">
        <f>ROUND(SUM(J299:J300),5)</f>
        <v>82000</v>
      </c>
      <c r="K301" s="212"/>
      <c r="L301" s="216">
        <f>ROUND((H301-J301),5)</f>
        <v>-22228.080000000002</v>
      </c>
      <c r="M301" s="212"/>
      <c r="N301" s="217">
        <f>ROUND(IF(J301=0, IF(H301=0, 0, 1), H301/J301),5)</f>
        <v>0.72892999999999997</v>
      </c>
    </row>
    <row r="302" spans="1:14" ht="15" thickBot="1" x14ac:dyDescent="0.35">
      <c r="A302" s="204"/>
      <c r="B302" s="204"/>
      <c r="C302" s="204"/>
      <c r="D302" s="204" t="s">
        <v>76</v>
      </c>
      <c r="E302" s="204"/>
      <c r="F302" s="204"/>
      <c r="G302" s="204"/>
      <c r="H302" s="216">
        <f>ROUND(H270+H273+H279+H286+H291+H295+H298+H301,5)</f>
        <v>3555760.28</v>
      </c>
      <c r="I302" s="212"/>
      <c r="J302" s="216">
        <f>ROUND(J270+J273+J279+J286+J291+J295+J298+J301,5)</f>
        <v>3802000</v>
      </c>
      <c r="K302" s="212"/>
      <c r="L302" s="216">
        <f>ROUND((H302-J302),5)</f>
        <v>-246239.72</v>
      </c>
      <c r="M302" s="212"/>
      <c r="N302" s="217">
        <f>ROUND(IF(J302=0, IF(H302=0, 0, 1), H302/J302),5)</f>
        <v>0.93523000000000001</v>
      </c>
    </row>
    <row r="303" spans="1:14" ht="15" thickBot="1" x14ac:dyDescent="0.35">
      <c r="A303" s="204"/>
      <c r="B303" s="204"/>
      <c r="C303" s="204" t="s">
        <v>4</v>
      </c>
      <c r="D303" s="204"/>
      <c r="E303" s="204"/>
      <c r="F303" s="204"/>
      <c r="G303" s="204"/>
      <c r="H303" s="216">
        <f>ROUND(H32+H42+H74+H212+H269+H302,5)</f>
        <v>26526929.280000001</v>
      </c>
      <c r="I303" s="212"/>
      <c r="J303" s="216">
        <f>ROUND(J32+J42+J74+J212+J269+J302,5)</f>
        <v>30828546.09</v>
      </c>
      <c r="K303" s="212"/>
      <c r="L303" s="216">
        <f>ROUND((H303-J303),5)</f>
        <v>-4301616.8099999996</v>
      </c>
      <c r="M303" s="212"/>
      <c r="N303" s="217">
        <f>ROUND(IF(J303=0, IF(H303=0, 0, 1), H303/J303),5)</f>
        <v>0.86046999999999996</v>
      </c>
    </row>
    <row r="304" spans="1:14" s="203" customFormat="1" ht="10.8" thickBot="1" x14ac:dyDescent="0.25">
      <c r="A304" s="204" t="s">
        <v>5</v>
      </c>
      <c r="B304" s="204"/>
      <c r="C304" s="204"/>
      <c r="D304" s="204"/>
      <c r="E304" s="204"/>
      <c r="F304" s="204"/>
      <c r="G304" s="204"/>
      <c r="H304" s="220">
        <f>ROUND(H31-H303,5)</f>
        <v>1421546.71</v>
      </c>
      <c r="I304" s="204"/>
      <c r="J304" s="220">
        <f>ROUND(J31-J303,5)</f>
        <v>1511711.01</v>
      </c>
      <c r="K304" s="204"/>
      <c r="L304" s="220">
        <f>ROUND((H304-J304),5)</f>
        <v>-90164.3</v>
      </c>
      <c r="M304" s="204"/>
      <c r="N304" s="221">
        <f>ROUND(IF(J304=0, IF(H304=0, 0, 1), H304/J304),5)</f>
        <v>0.94035999999999997</v>
      </c>
    </row>
    <row r="305" ht="15" thickTop="1" x14ac:dyDescent="0.3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E565-1E70-4686-AC65-A5B65A315BDE}">
  <dimension ref="B2:H26"/>
  <sheetViews>
    <sheetView topLeftCell="A2" zoomScale="160" zoomScaleNormal="160" workbookViewId="0">
      <selection activeCell="F22" sqref="F22"/>
    </sheetView>
  </sheetViews>
  <sheetFormatPr defaultRowHeight="14.4" x14ac:dyDescent="0.3"/>
  <cols>
    <col min="1" max="1" width="2.6640625" customWidth="1"/>
    <col min="2" max="2" width="28.88671875" bestFit="1" customWidth="1"/>
    <col min="3" max="3" width="14.5546875" bestFit="1" customWidth="1"/>
    <col min="4" max="4" width="18.21875" bestFit="1" customWidth="1"/>
    <col min="5" max="5" width="17.44140625" bestFit="1" customWidth="1"/>
    <col min="6" max="6" width="18.21875" style="147" bestFit="1" customWidth="1"/>
    <col min="7" max="7" width="29.5546875" style="149" bestFit="1" customWidth="1"/>
    <col min="8" max="8" width="32.44140625" bestFit="1" customWidth="1"/>
  </cols>
  <sheetData>
    <row r="2" spans="2:7" ht="28.8" x14ac:dyDescent="0.3">
      <c r="B2" s="155" t="s">
        <v>207</v>
      </c>
      <c r="C2" s="155" t="s">
        <v>371</v>
      </c>
      <c r="D2" s="155" t="s">
        <v>548</v>
      </c>
      <c r="E2" s="155" t="s">
        <v>232</v>
      </c>
      <c r="F2" s="156" t="s">
        <v>240</v>
      </c>
      <c r="G2" s="156" t="s">
        <v>286</v>
      </c>
    </row>
    <row r="3" spans="2:7" x14ac:dyDescent="0.3">
      <c r="G3" s="159"/>
    </row>
    <row r="4" spans="2:7" x14ac:dyDescent="0.3">
      <c r="B4" s="86" t="s">
        <v>374</v>
      </c>
      <c r="C4" s="158">
        <v>1100000</v>
      </c>
      <c r="D4" s="158">
        <v>818647.67</v>
      </c>
      <c r="E4" s="158">
        <f t="shared" ref="E4:E21" si="0">C4-D4</f>
        <v>281352.32999999996</v>
      </c>
      <c r="F4" s="159">
        <v>186304.68</v>
      </c>
      <c r="G4" s="159"/>
    </row>
    <row r="5" spans="2:7" x14ac:dyDescent="0.3">
      <c r="B5" s="86" t="s">
        <v>210</v>
      </c>
      <c r="C5" s="158">
        <v>308654</v>
      </c>
      <c r="D5" s="158">
        <v>308654</v>
      </c>
      <c r="E5" s="158">
        <f t="shared" si="0"/>
        <v>0</v>
      </c>
      <c r="F5" s="159">
        <v>0</v>
      </c>
      <c r="G5" s="159"/>
    </row>
    <row r="6" spans="2:7" x14ac:dyDescent="0.3">
      <c r="B6" s="86" t="s">
        <v>234</v>
      </c>
      <c r="C6" s="158">
        <v>894656</v>
      </c>
      <c r="D6" s="158">
        <f>328360.9+21095.29+36272.84</f>
        <v>385729.03</v>
      </c>
      <c r="E6" s="158">
        <f>C6-D6</f>
        <v>508926.97</v>
      </c>
      <c r="F6" s="159">
        <v>480405.95</v>
      </c>
      <c r="G6" s="159"/>
    </row>
    <row r="7" spans="2:7" x14ac:dyDescent="0.3">
      <c r="B7" s="86" t="s">
        <v>372</v>
      </c>
      <c r="C7" s="158">
        <v>0</v>
      </c>
      <c r="D7" s="158"/>
      <c r="E7" s="158">
        <f t="shared" si="0"/>
        <v>0</v>
      </c>
      <c r="F7" s="159">
        <v>0</v>
      </c>
      <c r="G7" s="159"/>
    </row>
    <row r="8" spans="2:7" x14ac:dyDescent="0.3">
      <c r="B8" s="86" t="s">
        <v>243</v>
      </c>
      <c r="C8" s="158">
        <v>50689.78</v>
      </c>
      <c r="D8" s="158">
        <v>12463.5</v>
      </c>
      <c r="E8" s="158">
        <f t="shared" si="0"/>
        <v>38226.28</v>
      </c>
      <c r="F8" s="159">
        <v>37009.08</v>
      </c>
      <c r="G8" s="159"/>
    </row>
    <row r="9" spans="2:7" x14ac:dyDescent="0.3">
      <c r="B9" s="86" t="s">
        <v>244</v>
      </c>
      <c r="C9" s="158">
        <v>9679</v>
      </c>
      <c r="D9" s="158">
        <v>4831</v>
      </c>
      <c r="E9" s="158">
        <f t="shared" si="0"/>
        <v>4848</v>
      </c>
      <c r="F9" s="159">
        <v>4848</v>
      </c>
      <c r="G9" s="159"/>
    </row>
    <row r="10" spans="2:7" x14ac:dyDescent="0.3">
      <c r="B10" s="86" t="s">
        <v>373</v>
      </c>
      <c r="C10" s="158">
        <v>0</v>
      </c>
      <c r="D10" s="158"/>
      <c r="E10" s="158">
        <f t="shared" si="0"/>
        <v>0</v>
      </c>
      <c r="F10" s="159">
        <v>0</v>
      </c>
      <c r="G10" s="159"/>
    </row>
    <row r="11" spans="2:7" x14ac:dyDescent="0.3">
      <c r="B11" s="86" t="s">
        <v>206</v>
      </c>
      <c r="C11" s="158">
        <v>360336</v>
      </c>
      <c r="D11" s="158">
        <v>183531.41</v>
      </c>
      <c r="E11" s="158">
        <f t="shared" si="0"/>
        <v>176804.59</v>
      </c>
      <c r="F11" s="159">
        <v>166669.59</v>
      </c>
      <c r="G11" s="159"/>
    </row>
    <row r="12" spans="2:7" x14ac:dyDescent="0.3">
      <c r="B12" s="86" t="s">
        <v>245</v>
      </c>
      <c r="C12" s="158"/>
      <c r="D12" s="158"/>
      <c r="E12" s="158">
        <f t="shared" si="0"/>
        <v>0</v>
      </c>
      <c r="F12" s="159">
        <v>0</v>
      </c>
      <c r="G12" s="159"/>
    </row>
    <row r="13" spans="2:7" x14ac:dyDescent="0.3">
      <c r="B13" s="86" t="s">
        <v>209</v>
      </c>
      <c r="C13" s="158"/>
      <c r="D13" s="158"/>
      <c r="E13" s="158">
        <f t="shared" si="0"/>
        <v>0</v>
      </c>
      <c r="F13" s="159">
        <v>0</v>
      </c>
      <c r="G13" s="159"/>
    </row>
    <row r="14" spans="2:7" x14ac:dyDescent="0.3">
      <c r="B14" s="86" t="s">
        <v>285</v>
      </c>
      <c r="C14" s="158"/>
      <c r="D14" s="158"/>
      <c r="E14" s="158">
        <f t="shared" si="0"/>
        <v>0</v>
      </c>
      <c r="F14" s="159">
        <v>0</v>
      </c>
      <c r="G14" s="159"/>
    </row>
    <row r="15" spans="2:7" x14ac:dyDescent="0.3">
      <c r="B15" s="86" t="s">
        <v>246</v>
      </c>
      <c r="C15" s="158"/>
      <c r="D15" s="158"/>
      <c r="E15" s="158">
        <f t="shared" si="0"/>
        <v>0</v>
      </c>
      <c r="F15" s="159">
        <v>0</v>
      </c>
      <c r="G15" s="159"/>
    </row>
    <row r="16" spans="2:7" x14ac:dyDescent="0.3">
      <c r="B16" s="86" t="s">
        <v>242</v>
      </c>
      <c r="C16" s="158"/>
      <c r="D16" s="158"/>
      <c r="E16" s="158">
        <f>C16-D16</f>
        <v>0</v>
      </c>
      <c r="F16" s="159">
        <v>0</v>
      </c>
      <c r="G16" s="159"/>
    </row>
    <row r="17" spans="2:8" x14ac:dyDescent="0.3">
      <c r="B17" s="86" t="s">
        <v>290</v>
      </c>
      <c r="C17" s="158"/>
      <c r="D17" s="158"/>
      <c r="E17" s="158">
        <f t="shared" si="0"/>
        <v>0</v>
      </c>
      <c r="F17" s="159">
        <v>0</v>
      </c>
      <c r="G17" s="159"/>
    </row>
    <row r="18" spans="2:8" x14ac:dyDescent="0.3">
      <c r="B18" s="86" t="s">
        <v>375</v>
      </c>
      <c r="C18" s="158">
        <v>16346.1</v>
      </c>
      <c r="D18" s="158">
        <v>16346.1</v>
      </c>
      <c r="E18" s="158">
        <f t="shared" si="0"/>
        <v>0</v>
      </c>
      <c r="F18" s="159">
        <v>0</v>
      </c>
      <c r="G18" s="159"/>
    </row>
    <row r="19" spans="2:8" x14ac:dyDescent="0.3">
      <c r="B19" s="86" t="s">
        <v>292</v>
      </c>
      <c r="C19" s="158">
        <v>0</v>
      </c>
      <c r="D19" s="158">
        <v>0</v>
      </c>
      <c r="E19" s="158">
        <f t="shared" si="0"/>
        <v>0</v>
      </c>
      <c r="F19" s="159">
        <v>0</v>
      </c>
      <c r="G19" s="159"/>
    </row>
    <row r="20" spans="2:8" x14ac:dyDescent="0.3">
      <c r="B20" s="86" t="s">
        <v>284</v>
      </c>
      <c r="C20" s="158">
        <f>65000*4</f>
        <v>260000</v>
      </c>
      <c r="D20" s="158">
        <v>210506.48</v>
      </c>
      <c r="E20" s="158">
        <f t="shared" si="0"/>
        <v>49493.51999999999</v>
      </c>
      <c r="F20" s="159">
        <v>65000</v>
      </c>
      <c r="G20" s="159"/>
    </row>
    <row r="21" spans="2:8" s="11" customFormat="1" x14ac:dyDescent="0.3">
      <c r="B21" s="86" t="s">
        <v>291</v>
      </c>
      <c r="C21" s="158">
        <v>597101.35</v>
      </c>
      <c r="D21" s="158">
        <f>377952.99+66740.84</f>
        <v>444693.82999999996</v>
      </c>
      <c r="E21" s="158">
        <f t="shared" si="0"/>
        <v>152407.52000000002</v>
      </c>
      <c r="F21" s="159">
        <v>0</v>
      </c>
      <c r="G21" s="151"/>
      <c r="H21" s="154"/>
    </row>
    <row r="22" spans="2:8" x14ac:dyDescent="0.3">
      <c r="B22" s="151"/>
      <c r="C22" s="151">
        <f>SUM(C4:C21)</f>
        <v>3597462.23</v>
      </c>
      <c r="D22" s="151">
        <f>SUM(D4:D21)</f>
        <v>2385403.02</v>
      </c>
      <c r="E22" s="151">
        <f>SUM(E4:E21)</f>
        <v>1212059.21</v>
      </c>
      <c r="F22" s="151">
        <f>SUM(F4:F21)</f>
        <v>940237.29999999993</v>
      </c>
      <c r="G22" s="201"/>
      <c r="H22" s="13"/>
    </row>
    <row r="23" spans="2:8" x14ac:dyDescent="0.3">
      <c r="B23" s="122"/>
      <c r="C23" s="122"/>
      <c r="D23" s="122"/>
      <c r="E23" s="122"/>
    </row>
    <row r="24" spans="2:8" x14ac:dyDescent="0.3">
      <c r="B24" s="122"/>
      <c r="C24" s="122"/>
      <c r="D24" s="122"/>
      <c r="E24" s="122"/>
    </row>
    <row r="26" spans="2:8" x14ac:dyDescent="0.3">
      <c r="B26" s="137"/>
      <c r="C26" s="137"/>
      <c r="D26" s="137"/>
      <c r="E26" s="137"/>
    </row>
  </sheetData>
  <phoneticPr fontId="33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B18C7-4F7D-4EFA-BDAC-0DAC132866AC}">
  <dimension ref="B2:H14"/>
  <sheetViews>
    <sheetView topLeftCell="B1" zoomScale="150" zoomScaleNormal="150" workbookViewId="0">
      <selection activeCell="F5" sqref="F5"/>
    </sheetView>
  </sheetViews>
  <sheetFormatPr defaultRowHeight="14.4" x14ac:dyDescent="0.3"/>
  <cols>
    <col min="1" max="1" width="2.6640625" customWidth="1"/>
    <col min="2" max="2" width="38.6640625" customWidth="1"/>
    <col min="3" max="3" width="14.5546875" bestFit="1" customWidth="1"/>
    <col min="4" max="4" width="18.21875" bestFit="1" customWidth="1"/>
    <col min="5" max="5" width="17.44140625" bestFit="1" customWidth="1"/>
    <col min="6" max="6" width="18.21875" style="147" bestFit="1" customWidth="1"/>
    <col min="7" max="7" width="29.5546875" style="149" bestFit="1" customWidth="1"/>
    <col min="8" max="8" width="32.44140625" bestFit="1" customWidth="1"/>
  </cols>
  <sheetData>
    <row r="2" spans="2:8" ht="28.8" x14ac:dyDescent="0.3">
      <c r="B2" s="155" t="s">
        <v>207</v>
      </c>
      <c r="C2" s="155" t="s">
        <v>371</v>
      </c>
      <c r="D2" s="155" t="s">
        <v>517</v>
      </c>
      <c r="E2" s="155" t="s">
        <v>232</v>
      </c>
      <c r="F2" s="156" t="s">
        <v>240</v>
      </c>
      <c r="G2" s="156" t="s">
        <v>286</v>
      </c>
    </row>
    <row r="3" spans="2:8" x14ac:dyDescent="0.3">
      <c r="B3" s="86" t="s">
        <v>515</v>
      </c>
      <c r="C3" s="134">
        <v>71963.759999999995</v>
      </c>
      <c r="D3" s="158">
        <v>71963.759999999995</v>
      </c>
      <c r="E3" s="134">
        <f t="shared" ref="E3:E6" si="0">C3-D3</f>
        <v>0</v>
      </c>
      <c r="F3" s="152">
        <v>0</v>
      </c>
      <c r="G3" s="152"/>
    </row>
    <row r="4" spans="2:8" x14ac:dyDescent="0.3">
      <c r="B4" s="86" t="s">
        <v>293</v>
      </c>
      <c r="C4" s="134">
        <f>D4</f>
        <v>179753.27</v>
      </c>
      <c r="D4" s="134">
        <v>179753.27</v>
      </c>
      <c r="E4" s="134">
        <f t="shared" ref="E4" si="1">C4-D4</f>
        <v>0</v>
      </c>
      <c r="F4" s="152">
        <v>0</v>
      </c>
      <c r="G4" s="152"/>
    </row>
    <row r="5" spans="2:8" x14ac:dyDescent="0.3">
      <c r="B5" s="86" t="s">
        <v>549</v>
      </c>
      <c r="C5" s="134">
        <v>3348</v>
      </c>
      <c r="D5" s="134">
        <v>3348</v>
      </c>
      <c r="E5" s="134">
        <v>0</v>
      </c>
      <c r="F5" s="152">
        <v>0</v>
      </c>
      <c r="G5" s="152"/>
    </row>
    <row r="6" spans="2:8" x14ac:dyDescent="0.3">
      <c r="B6" s="86" t="s">
        <v>516</v>
      </c>
      <c r="C6" s="134">
        <v>16036.49</v>
      </c>
      <c r="D6" s="134">
        <f>C6</f>
        <v>16036.49</v>
      </c>
      <c r="E6" s="134">
        <f t="shared" si="0"/>
        <v>0</v>
      </c>
      <c r="F6" s="152">
        <v>0</v>
      </c>
      <c r="G6" s="152"/>
    </row>
    <row r="7" spans="2:8" s="11" customFormat="1" x14ac:dyDescent="0.3">
      <c r="B7" s="151"/>
      <c r="C7" s="151">
        <f>SUM(C3:C6)</f>
        <v>271101.51999999996</v>
      </c>
      <c r="D7" s="151">
        <f>SUM(D3:D6)</f>
        <v>271101.51999999996</v>
      </c>
      <c r="E7" s="151">
        <f>SUM(E3:E6)</f>
        <v>0</v>
      </c>
      <c r="F7" s="151">
        <f>SUM(F3:F6)</f>
        <v>0</v>
      </c>
      <c r="G7" s="151"/>
      <c r="H7" s="154"/>
    </row>
    <row r="8" spans="2:8" x14ac:dyDescent="0.3">
      <c r="B8" s="122"/>
      <c r="C8" s="122"/>
      <c r="D8" s="122"/>
      <c r="E8" s="122"/>
      <c r="H8" s="13"/>
    </row>
    <row r="9" spans="2:8" x14ac:dyDescent="0.3">
      <c r="B9" s="122"/>
      <c r="C9" s="122"/>
      <c r="D9" s="122"/>
      <c r="E9" s="122"/>
    </row>
    <row r="10" spans="2:8" ht="28.8" x14ac:dyDescent="0.3">
      <c r="B10" s="155" t="s">
        <v>207</v>
      </c>
      <c r="C10" s="155" t="s">
        <v>371</v>
      </c>
      <c r="D10" s="155" t="s">
        <v>517</v>
      </c>
      <c r="E10" s="155" t="s">
        <v>232</v>
      </c>
      <c r="F10" s="156" t="s">
        <v>240</v>
      </c>
      <c r="G10" s="156" t="s">
        <v>286</v>
      </c>
    </row>
    <row r="11" spans="2:8" x14ac:dyDescent="0.3">
      <c r="B11" s="86" t="s">
        <v>519</v>
      </c>
      <c r="C11" s="134">
        <v>250000</v>
      </c>
      <c r="D11" s="158">
        <v>250000</v>
      </c>
      <c r="E11" s="134">
        <f t="shared" ref="E11:E12" si="2">C11-D11</f>
        <v>0</v>
      </c>
      <c r="F11" s="152">
        <v>0</v>
      </c>
      <c r="G11" s="152"/>
    </row>
    <row r="12" spans="2:8" x14ac:dyDescent="0.3">
      <c r="B12" s="86" t="s">
        <v>518</v>
      </c>
      <c r="C12" s="134">
        <v>22000</v>
      </c>
      <c r="D12" s="134">
        <v>22000</v>
      </c>
      <c r="E12" s="134">
        <f t="shared" si="2"/>
        <v>0</v>
      </c>
      <c r="F12" s="152"/>
      <c r="G12" s="152"/>
    </row>
    <row r="13" spans="2:8" x14ac:dyDescent="0.3">
      <c r="B13" s="86"/>
      <c r="C13" s="134"/>
      <c r="D13" s="134"/>
      <c r="E13" s="134"/>
      <c r="F13" s="152"/>
      <c r="G13" s="152"/>
    </row>
    <row r="14" spans="2:8" x14ac:dyDescent="0.3">
      <c r="B14" s="151"/>
      <c r="C14" s="151">
        <f>SUM(C11:C13)</f>
        <v>272000</v>
      </c>
      <c r="D14" s="151">
        <f>SUM(D11:D13)</f>
        <v>272000</v>
      </c>
      <c r="E14" s="151">
        <f>SUM(E11:E13)</f>
        <v>0</v>
      </c>
      <c r="F14" s="151">
        <f>SUM(F11:F13)</f>
        <v>0</v>
      </c>
      <c r="G14" s="1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68A96-5B99-4B5E-980D-193B3107EE46}">
  <dimension ref="B2:F22"/>
  <sheetViews>
    <sheetView zoomScale="160" zoomScaleNormal="160" workbookViewId="0">
      <selection activeCell="E21" sqref="E21"/>
    </sheetView>
  </sheetViews>
  <sheetFormatPr defaultRowHeight="14.4" x14ac:dyDescent="0.3"/>
  <cols>
    <col min="1" max="1" width="2.6640625" customWidth="1"/>
    <col min="2" max="2" width="25.5546875" bestFit="1" customWidth="1"/>
    <col min="3" max="3" width="17.44140625" bestFit="1" customWidth="1"/>
    <col min="4" max="4" width="18.6640625" style="147" hidden="1" customWidth="1"/>
    <col min="5" max="5" width="43.6640625" style="149" bestFit="1" customWidth="1"/>
    <col min="6" max="6" width="32.44140625" bestFit="1" customWidth="1"/>
  </cols>
  <sheetData>
    <row r="2" spans="2:6" ht="28.8" x14ac:dyDescent="0.3">
      <c r="B2" s="155" t="s">
        <v>207</v>
      </c>
      <c r="C2" s="155" t="s">
        <v>232</v>
      </c>
      <c r="D2" s="156" t="s">
        <v>240</v>
      </c>
    </row>
    <row r="3" spans="2:6" x14ac:dyDescent="0.3">
      <c r="B3" s="86" t="s">
        <v>203</v>
      </c>
      <c r="C3" s="134">
        <v>0</v>
      </c>
      <c r="D3" s="152">
        <v>425289.89</v>
      </c>
      <c r="E3" s="148"/>
    </row>
    <row r="4" spans="2:6" x14ac:dyDescent="0.3">
      <c r="B4" s="86" t="s">
        <v>241</v>
      </c>
      <c r="C4" s="134">
        <v>0</v>
      </c>
      <c r="D4" s="152">
        <v>80546.3</v>
      </c>
      <c r="E4" s="148"/>
    </row>
    <row r="5" spans="2:6" x14ac:dyDescent="0.3">
      <c r="B5" s="86" t="s">
        <v>210</v>
      </c>
      <c r="C5" s="134">
        <v>0</v>
      </c>
      <c r="D5" s="152">
        <v>0</v>
      </c>
      <c r="E5" s="148"/>
    </row>
    <row r="6" spans="2:6" x14ac:dyDescent="0.3">
      <c r="B6" s="86" t="s">
        <v>239</v>
      </c>
      <c r="C6" s="134">
        <v>0</v>
      </c>
      <c r="D6" s="152">
        <v>0</v>
      </c>
      <c r="E6" s="148"/>
    </row>
    <row r="7" spans="2:6" x14ac:dyDescent="0.3">
      <c r="B7" s="86" t="s">
        <v>234</v>
      </c>
      <c r="C7" s="134">
        <v>0</v>
      </c>
      <c r="D7" s="152">
        <v>135366.78</v>
      </c>
      <c r="E7" s="148"/>
    </row>
    <row r="8" spans="2:6" x14ac:dyDescent="0.3">
      <c r="B8" s="86" t="s">
        <v>235</v>
      </c>
      <c r="C8" s="134">
        <v>0</v>
      </c>
      <c r="D8" s="152">
        <v>45348.25</v>
      </c>
      <c r="E8" s="148"/>
    </row>
    <row r="9" spans="2:6" x14ac:dyDescent="0.3">
      <c r="B9" s="86" t="s">
        <v>236</v>
      </c>
      <c r="C9" s="134">
        <v>0</v>
      </c>
      <c r="D9" s="152">
        <v>134</v>
      </c>
      <c r="E9" s="148"/>
    </row>
    <row r="10" spans="2:6" x14ac:dyDescent="0.3">
      <c r="B10" s="86" t="s">
        <v>237</v>
      </c>
      <c r="C10" s="134">
        <v>0</v>
      </c>
      <c r="D10" s="152">
        <f>210083.95-D7-D8</f>
        <v>29368.920000000013</v>
      </c>
      <c r="E10" s="148"/>
    </row>
    <row r="11" spans="2:6" x14ac:dyDescent="0.3">
      <c r="B11" s="86" t="s">
        <v>206</v>
      </c>
      <c r="C11" s="134">
        <v>0</v>
      </c>
      <c r="D11" s="152">
        <v>4676</v>
      </c>
      <c r="E11" s="148"/>
    </row>
    <row r="12" spans="2:6" x14ac:dyDescent="0.3">
      <c r="B12" s="86" t="s">
        <v>208</v>
      </c>
      <c r="C12" s="134">
        <v>0</v>
      </c>
      <c r="D12" s="152">
        <v>12100</v>
      </c>
      <c r="E12" s="148"/>
      <c r="F12" s="13"/>
    </row>
    <row r="13" spans="2:6" x14ac:dyDescent="0.3">
      <c r="B13" s="86" t="s">
        <v>209</v>
      </c>
      <c r="C13" s="134">
        <v>0</v>
      </c>
      <c r="D13" s="152">
        <f>C13</f>
        <v>0</v>
      </c>
      <c r="E13" s="148"/>
    </row>
    <row r="14" spans="2:6" x14ac:dyDescent="0.3">
      <c r="B14" s="86" t="s">
        <v>242</v>
      </c>
      <c r="C14" s="134">
        <v>0</v>
      </c>
      <c r="D14" s="152">
        <v>0</v>
      </c>
      <c r="E14" s="148"/>
    </row>
    <row r="15" spans="2:6" x14ac:dyDescent="0.3">
      <c r="B15" s="86" t="s">
        <v>233</v>
      </c>
      <c r="C15" s="134">
        <v>0</v>
      </c>
      <c r="D15" s="152">
        <v>0</v>
      </c>
      <c r="E15" s="148"/>
    </row>
    <row r="16" spans="2:6" x14ac:dyDescent="0.3">
      <c r="B16" s="86" t="s">
        <v>238</v>
      </c>
      <c r="C16" s="134">
        <v>0</v>
      </c>
      <c r="D16" s="152">
        <v>0</v>
      </c>
      <c r="E16" s="148"/>
    </row>
    <row r="17" spans="2:6" s="11" customFormat="1" x14ac:dyDescent="0.3">
      <c r="B17" s="151"/>
      <c r="C17" s="151">
        <f>SUM(C3:C16)</f>
        <v>0</v>
      </c>
      <c r="D17" s="151">
        <f>SUM(D3:D16)</f>
        <v>732830.14</v>
      </c>
      <c r="E17" s="153"/>
      <c r="F17" s="154"/>
    </row>
    <row r="18" spans="2:6" x14ac:dyDescent="0.3">
      <c r="B18" s="122"/>
      <c r="C18" s="122"/>
      <c r="F18" s="13"/>
    </row>
    <row r="19" spans="2:6" x14ac:dyDescent="0.3">
      <c r="B19" s="122"/>
      <c r="C19" s="122"/>
    </row>
    <row r="20" spans="2:6" x14ac:dyDescent="0.3">
      <c r="B20" s="122"/>
      <c r="C20" s="122"/>
    </row>
    <row r="22" spans="2:6" x14ac:dyDescent="0.3">
      <c r="B22" s="137"/>
      <c r="C22" s="137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66975-AEF2-4902-BEB4-AE5EE8DEEAF8}">
  <dimension ref="A1:AC34"/>
  <sheetViews>
    <sheetView workbookViewId="0">
      <selection activeCell="W23" activeCellId="1" sqref="W19 W23"/>
    </sheetView>
  </sheetViews>
  <sheetFormatPr defaultRowHeight="14.4" x14ac:dyDescent="0.3"/>
  <cols>
    <col min="1" max="1" width="2.88671875" style="160" customWidth="1"/>
    <col min="2" max="2" width="3.6640625" style="160" customWidth="1"/>
    <col min="3" max="3" width="2.6640625" style="160" customWidth="1"/>
    <col min="4" max="4" width="2.77734375" style="160" customWidth="1"/>
    <col min="5" max="5" width="2.21875" style="160" customWidth="1"/>
    <col min="6" max="6" width="2.88671875" style="160" customWidth="1"/>
    <col min="7" max="7" width="5.5546875" style="160" customWidth="1"/>
    <col min="8" max="8" width="2.109375" style="160" customWidth="1"/>
    <col min="9" max="9" width="8.88671875" style="160"/>
    <col min="10" max="10" width="3" style="160" customWidth="1"/>
    <col min="11" max="11" width="8.88671875" style="160"/>
    <col min="12" max="12" width="2.6640625" style="160" customWidth="1"/>
    <col min="13" max="13" width="27.44140625" style="160" bestFit="1" customWidth="1"/>
    <col min="14" max="14" width="3.21875" style="160" customWidth="1"/>
    <col min="15" max="15" width="74.109375" style="160" bestFit="1" customWidth="1"/>
    <col min="16" max="16" width="8.88671875" style="160"/>
    <col min="17" max="17" width="4.109375" style="160" customWidth="1"/>
    <col min="18" max="18" width="3.21875" style="160" customWidth="1"/>
    <col min="19" max="19" width="4.33203125" style="160" customWidth="1"/>
    <col min="20" max="20" width="2.44140625" style="160" customWidth="1"/>
    <col min="21" max="22" width="2.6640625" style="160" customWidth="1"/>
    <col min="23" max="23" width="9.6640625" style="160" bestFit="1" customWidth="1"/>
    <col min="24" max="24" width="8.88671875" style="160"/>
    <col min="25" max="25" width="9.6640625" style="160" bestFit="1" customWidth="1"/>
    <col min="26" max="26" width="8.88671875" style="160"/>
    <col min="27" max="27" width="13.44140625" style="160" bestFit="1" customWidth="1"/>
    <col min="28" max="28" width="8.88671875" style="160"/>
    <col min="29" max="29" width="9.6640625" style="160" bestFit="1" customWidth="1"/>
    <col min="30" max="16384" width="8.88671875" style="160"/>
  </cols>
  <sheetData>
    <row r="1" spans="1:29" s="163" customFormat="1" ht="15" thickBot="1" x14ac:dyDescent="0.35">
      <c r="A1" s="164"/>
      <c r="B1" s="164"/>
      <c r="C1" s="164"/>
      <c r="D1" s="164"/>
      <c r="E1" s="164"/>
      <c r="F1" s="164"/>
      <c r="G1" s="168" t="s">
        <v>376</v>
      </c>
      <c r="H1" s="164"/>
      <c r="I1" s="168" t="s">
        <v>377</v>
      </c>
      <c r="J1" s="164"/>
      <c r="K1" s="168" t="s">
        <v>378</v>
      </c>
      <c r="L1" s="164"/>
      <c r="M1" s="168" t="s">
        <v>379</v>
      </c>
      <c r="N1" s="164"/>
      <c r="O1" s="168" t="s">
        <v>380</v>
      </c>
      <c r="P1" s="164"/>
      <c r="Q1" s="168" t="s">
        <v>381</v>
      </c>
      <c r="R1" s="164"/>
      <c r="S1" s="168" t="s">
        <v>382</v>
      </c>
      <c r="T1" s="164"/>
      <c r="U1" s="168" t="s">
        <v>383</v>
      </c>
      <c r="V1" s="164"/>
      <c r="W1" s="168" t="s">
        <v>384</v>
      </c>
      <c r="X1" s="164"/>
      <c r="Y1" s="168" t="s">
        <v>385</v>
      </c>
      <c r="Z1" s="164"/>
      <c r="AA1" s="168" t="s">
        <v>386</v>
      </c>
      <c r="AB1" s="164"/>
      <c r="AC1" s="168" t="s">
        <v>387</v>
      </c>
    </row>
    <row r="2" spans="1:29" ht="15" thickTop="1" x14ac:dyDescent="0.3">
      <c r="A2" s="162"/>
      <c r="B2" s="162" t="s">
        <v>74</v>
      </c>
      <c r="C2" s="162"/>
      <c r="D2" s="162"/>
      <c r="E2" s="162"/>
      <c r="F2" s="162"/>
      <c r="G2" s="162"/>
      <c r="H2" s="162"/>
      <c r="I2" s="169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70"/>
      <c r="X2" s="162"/>
      <c r="Y2" s="170"/>
      <c r="Z2" s="162"/>
      <c r="AA2" s="170"/>
      <c r="AB2" s="162"/>
      <c r="AC2" s="170"/>
    </row>
    <row r="3" spans="1:29" x14ac:dyDescent="0.3">
      <c r="A3" s="162"/>
      <c r="B3" s="162"/>
      <c r="C3" s="162" t="s">
        <v>190</v>
      </c>
      <c r="D3" s="162"/>
      <c r="E3" s="162"/>
      <c r="F3" s="162"/>
      <c r="G3" s="162"/>
      <c r="H3" s="162"/>
      <c r="I3" s="169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70"/>
      <c r="X3" s="162"/>
      <c r="Y3" s="170"/>
      <c r="Z3" s="162"/>
      <c r="AA3" s="170"/>
      <c r="AB3" s="162"/>
      <c r="AC3" s="170"/>
    </row>
    <row r="4" spans="1:29" x14ac:dyDescent="0.3">
      <c r="A4" s="162"/>
      <c r="B4" s="162"/>
      <c r="C4" s="162"/>
      <c r="D4" s="162" t="s">
        <v>191</v>
      </c>
      <c r="E4" s="162"/>
      <c r="F4" s="162"/>
      <c r="G4" s="162"/>
      <c r="H4" s="162"/>
      <c r="I4" s="169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70"/>
      <c r="X4" s="162"/>
      <c r="Y4" s="170"/>
      <c r="Z4" s="162"/>
      <c r="AA4" s="170"/>
      <c r="AB4" s="162"/>
      <c r="AC4" s="170"/>
    </row>
    <row r="5" spans="1:29" x14ac:dyDescent="0.3">
      <c r="A5" s="166"/>
      <c r="B5" s="166"/>
      <c r="C5" s="166"/>
      <c r="D5" s="166"/>
      <c r="E5" s="166"/>
      <c r="F5" s="166"/>
      <c r="G5" s="166" t="s">
        <v>388</v>
      </c>
      <c r="H5" s="166"/>
      <c r="I5" s="171">
        <v>45131</v>
      </c>
      <c r="J5" s="166"/>
      <c r="K5" s="166" t="s">
        <v>389</v>
      </c>
      <c r="L5" s="166"/>
      <c r="M5" s="166" t="s">
        <v>390</v>
      </c>
      <c r="N5" s="166"/>
      <c r="O5" s="166" t="s">
        <v>391</v>
      </c>
      <c r="P5" s="166"/>
      <c r="Q5" s="166" t="s">
        <v>392</v>
      </c>
      <c r="R5" s="166"/>
      <c r="S5" s="172"/>
      <c r="T5" s="166"/>
      <c r="U5" s="166" t="s">
        <v>393</v>
      </c>
      <c r="V5" s="166"/>
      <c r="W5" s="165">
        <v>630</v>
      </c>
      <c r="X5" s="166"/>
      <c r="Y5" s="165"/>
      <c r="Z5" s="166"/>
      <c r="AA5" s="165">
        <v>630</v>
      </c>
      <c r="AB5" s="166"/>
      <c r="AC5" s="165">
        <v>630</v>
      </c>
    </row>
    <row r="6" spans="1:29" x14ac:dyDescent="0.3">
      <c r="A6" s="166"/>
      <c r="B6" s="166"/>
      <c r="C6" s="166"/>
      <c r="D6" s="166"/>
      <c r="E6" s="166"/>
      <c r="F6" s="166"/>
      <c r="G6" s="166" t="s">
        <v>388</v>
      </c>
      <c r="H6" s="166"/>
      <c r="I6" s="171">
        <v>45147</v>
      </c>
      <c r="J6" s="166"/>
      <c r="K6" s="166" t="s">
        <v>394</v>
      </c>
      <c r="L6" s="166"/>
      <c r="M6" s="166" t="s">
        <v>395</v>
      </c>
      <c r="N6" s="166"/>
      <c r="O6" s="166" t="s">
        <v>396</v>
      </c>
      <c r="P6" s="166"/>
      <c r="Q6" s="166" t="s">
        <v>392</v>
      </c>
      <c r="R6" s="166"/>
      <c r="S6" s="172"/>
      <c r="T6" s="166"/>
      <c r="U6" s="166" t="s">
        <v>393</v>
      </c>
      <c r="V6" s="166"/>
      <c r="W6" s="165">
        <v>3779</v>
      </c>
      <c r="X6" s="166"/>
      <c r="Y6" s="165"/>
      <c r="Z6" s="166"/>
      <c r="AA6" s="165">
        <v>3779</v>
      </c>
      <c r="AB6" s="166"/>
      <c r="AC6" s="165">
        <v>4409</v>
      </c>
    </row>
    <row r="7" spans="1:29" x14ac:dyDescent="0.3">
      <c r="A7" s="166"/>
      <c r="B7" s="166"/>
      <c r="C7" s="166"/>
      <c r="D7" s="166"/>
      <c r="E7" s="166"/>
      <c r="F7" s="166"/>
      <c r="G7" s="166" t="s">
        <v>388</v>
      </c>
      <c r="H7" s="166"/>
      <c r="I7" s="171">
        <v>45170</v>
      </c>
      <c r="J7" s="166"/>
      <c r="K7" s="166" t="s">
        <v>397</v>
      </c>
      <c r="L7" s="166"/>
      <c r="M7" s="166" t="s">
        <v>395</v>
      </c>
      <c r="N7" s="166"/>
      <c r="O7" s="166" t="s">
        <v>396</v>
      </c>
      <c r="P7" s="166"/>
      <c r="Q7" s="166" t="s">
        <v>392</v>
      </c>
      <c r="R7" s="166"/>
      <c r="S7" s="172"/>
      <c r="T7" s="166"/>
      <c r="U7" s="166" t="s">
        <v>393</v>
      </c>
      <c r="V7" s="166"/>
      <c r="W7" s="165">
        <v>365</v>
      </c>
      <c r="X7" s="166"/>
      <c r="Y7" s="165"/>
      <c r="Z7" s="166"/>
      <c r="AA7" s="165">
        <v>365</v>
      </c>
      <c r="AB7" s="166"/>
      <c r="AC7" s="165">
        <v>4774</v>
      </c>
    </row>
    <row r="8" spans="1:29" x14ac:dyDescent="0.3">
      <c r="A8" s="166"/>
      <c r="B8" s="166"/>
      <c r="C8" s="166"/>
      <c r="D8" s="166"/>
      <c r="E8" s="166"/>
      <c r="F8" s="166"/>
      <c r="G8" s="166" t="s">
        <v>388</v>
      </c>
      <c r="H8" s="166"/>
      <c r="I8" s="171">
        <v>45181</v>
      </c>
      <c r="J8" s="166"/>
      <c r="K8" s="166" t="s">
        <v>398</v>
      </c>
      <c r="L8" s="166"/>
      <c r="M8" s="166" t="s">
        <v>395</v>
      </c>
      <c r="N8" s="166"/>
      <c r="O8" s="166" t="s">
        <v>396</v>
      </c>
      <c r="P8" s="166"/>
      <c r="Q8" s="166" t="s">
        <v>392</v>
      </c>
      <c r="R8" s="166"/>
      <c r="S8" s="172"/>
      <c r="T8" s="166"/>
      <c r="U8" s="166" t="s">
        <v>393</v>
      </c>
      <c r="V8" s="166"/>
      <c r="W8" s="165">
        <v>5772</v>
      </c>
      <c r="X8" s="166"/>
      <c r="Y8" s="165"/>
      <c r="Z8" s="166"/>
      <c r="AA8" s="165">
        <v>5772</v>
      </c>
      <c r="AB8" s="166"/>
      <c r="AC8" s="165">
        <v>10546</v>
      </c>
    </row>
    <row r="9" spans="1:29" x14ac:dyDescent="0.3">
      <c r="A9" s="166"/>
      <c r="B9" s="166"/>
      <c r="C9" s="166"/>
      <c r="D9" s="166"/>
      <c r="E9" s="166"/>
      <c r="F9" s="166"/>
      <c r="G9" s="166" t="s">
        <v>388</v>
      </c>
      <c r="H9" s="166"/>
      <c r="I9" s="171">
        <v>45246</v>
      </c>
      <c r="J9" s="166"/>
      <c r="K9" s="166" t="s">
        <v>399</v>
      </c>
      <c r="L9" s="166"/>
      <c r="M9" s="166" t="s">
        <v>400</v>
      </c>
      <c r="N9" s="166"/>
      <c r="O9" s="166" t="s">
        <v>401</v>
      </c>
      <c r="P9" s="166"/>
      <c r="Q9" s="166" t="s">
        <v>392</v>
      </c>
      <c r="R9" s="166"/>
      <c r="S9" s="172"/>
      <c r="T9" s="166"/>
      <c r="U9" s="166" t="s">
        <v>393</v>
      </c>
      <c r="V9" s="166"/>
      <c r="W9" s="165">
        <v>1000</v>
      </c>
      <c r="X9" s="166"/>
      <c r="Y9" s="165"/>
      <c r="Z9" s="166"/>
      <c r="AA9" s="165">
        <v>1000</v>
      </c>
      <c r="AB9" s="166"/>
      <c r="AC9" s="165">
        <v>11546</v>
      </c>
    </row>
    <row r="10" spans="1:29" x14ac:dyDescent="0.3">
      <c r="A10" s="166"/>
      <c r="B10" s="166"/>
      <c r="C10" s="166"/>
      <c r="D10" s="166"/>
      <c r="E10" s="166"/>
      <c r="F10" s="166"/>
      <c r="G10" s="166" t="s">
        <v>388</v>
      </c>
      <c r="H10" s="166"/>
      <c r="I10" s="171">
        <v>45252</v>
      </c>
      <c r="J10" s="166"/>
      <c r="K10" s="166" t="s">
        <v>402</v>
      </c>
      <c r="L10" s="166"/>
      <c r="M10" s="166" t="s">
        <v>395</v>
      </c>
      <c r="N10" s="166"/>
      <c r="O10" s="166" t="s">
        <v>403</v>
      </c>
      <c r="P10" s="166"/>
      <c r="Q10" s="166" t="s">
        <v>392</v>
      </c>
      <c r="R10" s="166"/>
      <c r="S10" s="172"/>
      <c r="T10" s="166"/>
      <c r="U10" s="166" t="s">
        <v>393</v>
      </c>
      <c r="V10" s="166"/>
      <c r="W10" s="165">
        <v>19750</v>
      </c>
      <c r="X10" s="166"/>
      <c r="Y10" s="165"/>
      <c r="Z10" s="166"/>
      <c r="AA10" s="165">
        <v>19750</v>
      </c>
      <c r="AB10" s="166"/>
      <c r="AC10" s="165">
        <v>31296</v>
      </c>
    </row>
    <row r="11" spans="1:29" x14ac:dyDescent="0.3">
      <c r="A11" s="166"/>
      <c r="B11" s="166"/>
      <c r="C11" s="166"/>
      <c r="D11" s="166"/>
      <c r="E11" s="166"/>
      <c r="F11" s="166"/>
      <c r="G11" s="166" t="s">
        <v>388</v>
      </c>
      <c r="H11" s="166"/>
      <c r="I11" s="171">
        <v>45252</v>
      </c>
      <c r="J11" s="166"/>
      <c r="K11" s="166" t="s">
        <v>404</v>
      </c>
      <c r="L11" s="166"/>
      <c r="M11" s="166" t="s">
        <v>390</v>
      </c>
      <c r="N11" s="166"/>
      <c r="O11" s="166" t="s">
        <v>391</v>
      </c>
      <c r="P11" s="166"/>
      <c r="Q11" s="166" t="s">
        <v>392</v>
      </c>
      <c r="R11" s="166"/>
      <c r="S11" s="172"/>
      <c r="T11" s="166"/>
      <c r="U11" s="166" t="s">
        <v>393</v>
      </c>
      <c r="V11" s="166"/>
      <c r="W11" s="165">
        <v>5199.92</v>
      </c>
      <c r="X11" s="166"/>
      <c r="Y11" s="165"/>
      <c r="Z11" s="166"/>
      <c r="AA11" s="165">
        <v>5199.92</v>
      </c>
      <c r="AB11" s="166"/>
      <c r="AC11" s="165">
        <v>36495.919999999998</v>
      </c>
    </row>
    <row r="12" spans="1:29" x14ac:dyDescent="0.3">
      <c r="A12" s="166"/>
      <c r="B12" s="166"/>
      <c r="C12" s="166"/>
      <c r="D12" s="166"/>
      <c r="E12" s="166"/>
      <c r="F12" s="166"/>
      <c r="G12" s="166" t="s">
        <v>388</v>
      </c>
      <c r="H12" s="166"/>
      <c r="I12" s="171">
        <v>45286</v>
      </c>
      <c r="J12" s="166"/>
      <c r="K12" s="166" t="s">
        <v>405</v>
      </c>
      <c r="L12" s="166"/>
      <c r="M12" s="166" t="s">
        <v>395</v>
      </c>
      <c r="N12" s="166"/>
      <c r="O12" s="166" t="s">
        <v>406</v>
      </c>
      <c r="P12" s="166"/>
      <c r="Q12" s="166" t="s">
        <v>392</v>
      </c>
      <c r="R12" s="166"/>
      <c r="S12" s="172"/>
      <c r="T12" s="166"/>
      <c r="U12" s="166" t="s">
        <v>393</v>
      </c>
      <c r="V12" s="166"/>
      <c r="W12" s="165">
        <v>65147.5</v>
      </c>
      <c r="X12" s="166"/>
      <c r="Y12" s="165"/>
      <c r="Z12" s="166"/>
      <c r="AA12" s="165">
        <v>65147.5</v>
      </c>
      <c r="AB12" s="166"/>
      <c r="AC12" s="165">
        <v>101643.42</v>
      </c>
    </row>
    <row r="13" spans="1:29" x14ac:dyDescent="0.3">
      <c r="A13" s="166"/>
      <c r="B13" s="166"/>
      <c r="C13" s="166"/>
      <c r="D13" s="166"/>
      <c r="E13" s="166"/>
      <c r="F13" s="166"/>
      <c r="G13" s="166" t="s">
        <v>388</v>
      </c>
      <c r="H13" s="166"/>
      <c r="I13" s="171">
        <v>45323</v>
      </c>
      <c r="J13" s="166"/>
      <c r="K13" s="166" t="s">
        <v>407</v>
      </c>
      <c r="L13" s="166"/>
      <c r="M13" s="166" t="s">
        <v>408</v>
      </c>
      <c r="N13" s="166"/>
      <c r="O13" s="166" t="s">
        <v>409</v>
      </c>
      <c r="P13" s="166"/>
      <c r="Q13" s="166" t="s">
        <v>392</v>
      </c>
      <c r="R13" s="166"/>
      <c r="S13" s="172"/>
      <c r="T13" s="166"/>
      <c r="U13" s="166" t="s">
        <v>393</v>
      </c>
      <c r="V13" s="166"/>
      <c r="W13" s="165">
        <v>45700</v>
      </c>
      <c r="X13" s="166"/>
      <c r="Y13" s="165"/>
      <c r="Z13" s="166"/>
      <c r="AA13" s="165">
        <v>45700</v>
      </c>
      <c r="AB13" s="166"/>
      <c r="AC13" s="165">
        <v>147343.42000000001</v>
      </c>
    </row>
    <row r="14" spans="1:29" x14ac:dyDescent="0.3">
      <c r="A14" s="166"/>
      <c r="B14" s="166"/>
      <c r="C14" s="166"/>
      <c r="D14" s="166"/>
      <c r="E14" s="166"/>
      <c r="F14" s="166"/>
      <c r="G14" s="166" t="s">
        <v>388</v>
      </c>
      <c r="H14" s="166"/>
      <c r="I14" s="171">
        <v>45328</v>
      </c>
      <c r="J14" s="166"/>
      <c r="K14" s="166" t="s">
        <v>410</v>
      </c>
      <c r="L14" s="166"/>
      <c r="M14" s="166" t="s">
        <v>395</v>
      </c>
      <c r="N14" s="166"/>
      <c r="O14" s="166" t="s">
        <v>411</v>
      </c>
      <c r="P14" s="166"/>
      <c r="Q14" s="166" t="s">
        <v>392</v>
      </c>
      <c r="R14" s="166"/>
      <c r="S14" s="172"/>
      <c r="T14" s="166"/>
      <c r="U14" s="166" t="s">
        <v>393</v>
      </c>
      <c r="V14" s="166"/>
      <c r="W14" s="165">
        <v>53081.72</v>
      </c>
      <c r="X14" s="166"/>
      <c r="Y14" s="165"/>
      <c r="Z14" s="166"/>
      <c r="AA14" s="165">
        <v>53081.72</v>
      </c>
      <c r="AB14" s="166"/>
      <c r="AC14" s="165">
        <v>200425.14</v>
      </c>
    </row>
    <row r="15" spans="1:29" x14ac:dyDescent="0.3">
      <c r="A15" s="166"/>
      <c r="B15" s="166"/>
      <c r="C15" s="166"/>
      <c r="D15" s="166"/>
      <c r="E15" s="166"/>
      <c r="F15" s="166"/>
      <c r="G15" s="166" t="s">
        <v>388</v>
      </c>
      <c r="H15" s="166"/>
      <c r="I15" s="171">
        <v>45350</v>
      </c>
      <c r="J15" s="166"/>
      <c r="K15" s="166" t="s">
        <v>412</v>
      </c>
      <c r="L15" s="166"/>
      <c r="M15" s="166" t="s">
        <v>390</v>
      </c>
      <c r="N15" s="166"/>
      <c r="O15" s="166" t="s">
        <v>413</v>
      </c>
      <c r="P15" s="166"/>
      <c r="Q15" s="166" t="s">
        <v>392</v>
      </c>
      <c r="R15" s="166"/>
      <c r="S15" s="172"/>
      <c r="T15" s="166"/>
      <c r="U15" s="166" t="s">
        <v>393</v>
      </c>
      <c r="V15" s="166"/>
      <c r="W15" s="165">
        <v>2164.04</v>
      </c>
      <c r="X15" s="166"/>
      <c r="Y15" s="165"/>
      <c r="Z15" s="166"/>
      <c r="AA15" s="165">
        <v>2164.04</v>
      </c>
      <c r="AB15" s="166"/>
      <c r="AC15" s="165">
        <v>202589.18</v>
      </c>
    </row>
    <row r="16" spans="1:29" x14ac:dyDescent="0.3">
      <c r="A16" s="166"/>
      <c r="B16" s="166"/>
      <c r="C16" s="166"/>
      <c r="D16" s="166"/>
      <c r="E16" s="166"/>
      <c r="F16" s="166"/>
      <c r="G16" s="166" t="s">
        <v>388</v>
      </c>
      <c r="H16" s="166"/>
      <c r="I16" s="171">
        <v>45350</v>
      </c>
      <c r="J16" s="166"/>
      <c r="K16" s="166" t="s">
        <v>414</v>
      </c>
      <c r="L16" s="166"/>
      <c r="M16" s="166" t="s">
        <v>390</v>
      </c>
      <c r="N16" s="166"/>
      <c r="O16" s="166" t="s">
        <v>415</v>
      </c>
      <c r="P16" s="166"/>
      <c r="Q16" s="166" t="s">
        <v>392</v>
      </c>
      <c r="R16" s="166"/>
      <c r="S16" s="172"/>
      <c r="T16" s="166"/>
      <c r="U16" s="166" t="s">
        <v>393</v>
      </c>
      <c r="V16" s="166"/>
      <c r="W16" s="165">
        <v>4961.26</v>
      </c>
      <c r="X16" s="166"/>
      <c r="Y16" s="165"/>
      <c r="Z16" s="166"/>
      <c r="AA16" s="165">
        <v>4961.26</v>
      </c>
      <c r="AB16" s="166"/>
      <c r="AC16" s="165">
        <v>207550.44</v>
      </c>
    </row>
    <row r="17" spans="1:29" x14ac:dyDescent="0.3">
      <c r="A17" s="166"/>
      <c r="B17" s="166"/>
      <c r="C17" s="166"/>
      <c r="D17" s="166"/>
      <c r="E17" s="166"/>
      <c r="F17" s="166"/>
      <c r="G17" s="166" t="s">
        <v>388</v>
      </c>
      <c r="H17" s="166"/>
      <c r="I17" s="171">
        <v>45350</v>
      </c>
      <c r="J17" s="166"/>
      <c r="K17" s="166" t="s">
        <v>416</v>
      </c>
      <c r="L17" s="166"/>
      <c r="M17" s="166" t="s">
        <v>390</v>
      </c>
      <c r="N17" s="166"/>
      <c r="O17" s="166" t="s">
        <v>417</v>
      </c>
      <c r="P17" s="166"/>
      <c r="Q17" s="166" t="s">
        <v>392</v>
      </c>
      <c r="R17" s="166"/>
      <c r="S17" s="172"/>
      <c r="T17" s="166"/>
      <c r="U17" s="166" t="s">
        <v>393</v>
      </c>
      <c r="V17" s="166"/>
      <c r="W17" s="165">
        <v>1132</v>
      </c>
      <c r="X17" s="166"/>
      <c r="Y17" s="165"/>
      <c r="Z17" s="166"/>
      <c r="AA17" s="165">
        <v>1132</v>
      </c>
      <c r="AB17" s="166"/>
      <c r="AC17" s="165">
        <v>208682.44</v>
      </c>
    </row>
    <row r="18" spans="1:29" x14ac:dyDescent="0.3">
      <c r="A18" s="166"/>
      <c r="B18" s="166"/>
      <c r="C18" s="166"/>
      <c r="D18" s="166"/>
      <c r="E18" s="166"/>
      <c r="F18" s="166"/>
      <c r="G18" s="166" t="s">
        <v>388</v>
      </c>
      <c r="H18" s="166"/>
      <c r="I18" s="171">
        <v>45350</v>
      </c>
      <c r="J18" s="166"/>
      <c r="K18" s="166" t="s">
        <v>418</v>
      </c>
      <c r="L18" s="166"/>
      <c r="M18" s="166" t="s">
        <v>390</v>
      </c>
      <c r="N18" s="166"/>
      <c r="O18" s="166" t="s">
        <v>415</v>
      </c>
      <c r="P18" s="166"/>
      <c r="Q18" s="166" t="s">
        <v>392</v>
      </c>
      <c r="R18" s="166"/>
      <c r="S18" s="172"/>
      <c r="T18" s="166"/>
      <c r="U18" s="166" t="s">
        <v>393</v>
      </c>
      <c r="V18" s="166"/>
      <c r="W18" s="165">
        <v>4136.1000000000004</v>
      </c>
      <c r="X18" s="166"/>
      <c r="Y18" s="165"/>
      <c r="Z18" s="166"/>
      <c r="AA18" s="165">
        <v>4136.1000000000004</v>
      </c>
      <c r="AB18" s="166"/>
      <c r="AC18" s="165">
        <v>212818.54</v>
      </c>
    </row>
    <row r="19" spans="1:29" x14ac:dyDescent="0.3">
      <c r="A19" s="166"/>
      <c r="B19" s="166"/>
      <c r="C19" s="166"/>
      <c r="D19" s="166"/>
      <c r="E19" s="166"/>
      <c r="F19" s="166"/>
      <c r="G19" s="166" t="s">
        <v>388</v>
      </c>
      <c r="H19" s="166"/>
      <c r="I19" s="171">
        <v>45352</v>
      </c>
      <c r="J19" s="166"/>
      <c r="K19" s="166" t="s">
        <v>419</v>
      </c>
      <c r="L19" s="166"/>
      <c r="M19" s="175" t="s">
        <v>420</v>
      </c>
      <c r="N19" s="175"/>
      <c r="O19" s="175" t="s">
        <v>421</v>
      </c>
      <c r="P19" s="175"/>
      <c r="Q19" s="175" t="s">
        <v>392</v>
      </c>
      <c r="R19" s="175"/>
      <c r="S19" s="176"/>
      <c r="T19" s="175"/>
      <c r="U19" s="175" t="s">
        <v>393</v>
      </c>
      <c r="V19" s="175"/>
      <c r="W19" s="177">
        <v>67845.600000000006</v>
      </c>
      <c r="X19" s="166"/>
      <c r="Y19" s="165"/>
      <c r="Z19" s="166"/>
      <c r="AA19" s="165">
        <v>67845.600000000006</v>
      </c>
      <c r="AB19" s="166"/>
      <c r="AC19" s="165">
        <v>280664.14</v>
      </c>
    </row>
    <row r="20" spans="1:29" x14ac:dyDescent="0.3">
      <c r="A20" s="166"/>
      <c r="B20" s="166"/>
      <c r="C20" s="166"/>
      <c r="D20" s="166"/>
      <c r="E20" s="166"/>
      <c r="F20" s="166"/>
      <c r="G20" s="166" t="s">
        <v>388</v>
      </c>
      <c r="H20" s="166"/>
      <c r="I20" s="171">
        <v>45363</v>
      </c>
      <c r="J20" s="166"/>
      <c r="K20" s="166" t="s">
        <v>422</v>
      </c>
      <c r="L20" s="166"/>
      <c r="M20" s="166" t="s">
        <v>395</v>
      </c>
      <c r="N20" s="166"/>
      <c r="O20" s="166" t="s">
        <v>423</v>
      </c>
      <c r="P20" s="166"/>
      <c r="Q20" s="166" t="s">
        <v>392</v>
      </c>
      <c r="R20" s="166"/>
      <c r="S20" s="172"/>
      <c r="T20" s="166"/>
      <c r="U20" s="166" t="s">
        <v>393</v>
      </c>
      <c r="V20" s="166"/>
      <c r="W20" s="165">
        <v>5677</v>
      </c>
      <c r="X20" s="166"/>
      <c r="Y20" s="165"/>
      <c r="Z20" s="166"/>
      <c r="AA20" s="165">
        <v>5677</v>
      </c>
      <c r="AB20" s="166"/>
      <c r="AC20" s="165">
        <v>286341.14</v>
      </c>
    </row>
    <row r="21" spans="1:29" x14ac:dyDescent="0.3">
      <c r="A21" s="166"/>
      <c r="B21" s="166"/>
      <c r="C21" s="166"/>
      <c r="D21" s="166"/>
      <c r="E21" s="166"/>
      <c r="F21" s="166"/>
      <c r="G21" s="166" t="s">
        <v>388</v>
      </c>
      <c r="H21" s="166"/>
      <c r="I21" s="171">
        <v>45384</v>
      </c>
      <c r="J21" s="166"/>
      <c r="K21" s="166" t="s">
        <v>424</v>
      </c>
      <c r="L21" s="166"/>
      <c r="M21" s="166" t="s">
        <v>395</v>
      </c>
      <c r="N21" s="166"/>
      <c r="O21" s="166" t="s">
        <v>425</v>
      </c>
      <c r="P21" s="166"/>
      <c r="Q21" s="166" t="s">
        <v>392</v>
      </c>
      <c r="R21" s="166"/>
      <c r="S21" s="172"/>
      <c r="T21" s="166"/>
      <c r="U21" s="166" t="s">
        <v>393</v>
      </c>
      <c r="V21" s="166"/>
      <c r="W21" s="165">
        <v>6287.5</v>
      </c>
      <c r="X21" s="166"/>
      <c r="Y21" s="165"/>
      <c r="Z21" s="166"/>
      <c r="AA21" s="165">
        <v>6287.5</v>
      </c>
      <c r="AB21" s="166"/>
      <c r="AC21" s="165">
        <v>292628.64</v>
      </c>
    </row>
    <row r="22" spans="1:29" x14ac:dyDescent="0.3">
      <c r="A22" s="166"/>
      <c r="B22" s="166"/>
      <c r="C22" s="166"/>
      <c r="D22" s="166"/>
      <c r="E22" s="166"/>
      <c r="F22" s="166"/>
      <c r="G22" s="166" t="s">
        <v>388</v>
      </c>
      <c r="H22" s="166"/>
      <c r="I22" s="171">
        <v>45407</v>
      </c>
      <c r="J22" s="166"/>
      <c r="K22" s="166" t="s">
        <v>426</v>
      </c>
      <c r="L22" s="166"/>
      <c r="M22" s="175" t="s">
        <v>420</v>
      </c>
      <c r="N22" s="175"/>
      <c r="O22" s="175" t="s">
        <v>427</v>
      </c>
      <c r="P22" s="175"/>
      <c r="Q22" s="175" t="s">
        <v>392</v>
      </c>
      <c r="R22" s="175"/>
      <c r="S22" s="176"/>
      <c r="T22" s="175"/>
      <c r="U22" s="175" t="s">
        <v>393</v>
      </c>
      <c r="V22" s="175"/>
      <c r="W22" s="177">
        <v>411830.06</v>
      </c>
      <c r="X22" s="166"/>
      <c r="Y22" s="165"/>
      <c r="Z22" s="166"/>
      <c r="AA22" s="165">
        <v>411830.06</v>
      </c>
      <c r="AB22" s="166"/>
      <c r="AC22" s="165">
        <v>704458.7</v>
      </c>
    </row>
    <row r="23" spans="1:29" x14ac:dyDescent="0.3">
      <c r="A23" s="166"/>
      <c r="B23" s="166"/>
      <c r="C23" s="166"/>
      <c r="D23" s="166"/>
      <c r="E23" s="166"/>
      <c r="F23" s="166"/>
      <c r="G23" s="166" t="s">
        <v>388</v>
      </c>
      <c r="H23" s="166"/>
      <c r="I23" s="171">
        <v>45407</v>
      </c>
      <c r="J23" s="166"/>
      <c r="K23" s="166" t="s">
        <v>428</v>
      </c>
      <c r="L23" s="166"/>
      <c r="M23" s="175" t="s">
        <v>420</v>
      </c>
      <c r="N23" s="175"/>
      <c r="O23" s="175" t="s">
        <v>427</v>
      </c>
      <c r="P23" s="175"/>
      <c r="Q23" s="175" t="s">
        <v>392</v>
      </c>
      <c r="R23" s="175"/>
      <c r="S23" s="176"/>
      <c r="T23" s="175"/>
      <c r="U23" s="175" t="s">
        <v>393</v>
      </c>
      <c r="V23" s="175"/>
      <c r="W23" s="177">
        <v>53424.4</v>
      </c>
      <c r="X23" s="166"/>
      <c r="Y23" s="165"/>
      <c r="Z23" s="166"/>
      <c r="AA23" s="165">
        <v>53424.4</v>
      </c>
      <c r="AB23" s="166"/>
      <c r="AC23" s="165">
        <v>757883.1</v>
      </c>
    </row>
    <row r="24" spans="1:29" x14ac:dyDescent="0.3">
      <c r="A24" s="166"/>
      <c r="B24" s="166"/>
      <c r="C24" s="166"/>
      <c r="D24" s="166"/>
      <c r="E24" s="166"/>
      <c r="F24" s="166"/>
      <c r="G24" s="166" t="s">
        <v>388</v>
      </c>
      <c r="H24" s="166"/>
      <c r="I24" s="171">
        <v>45413</v>
      </c>
      <c r="J24" s="166"/>
      <c r="K24" s="166" t="s">
        <v>429</v>
      </c>
      <c r="L24" s="166"/>
      <c r="M24" s="166" t="s">
        <v>395</v>
      </c>
      <c r="N24" s="166"/>
      <c r="O24" s="166" t="s">
        <v>430</v>
      </c>
      <c r="P24" s="166"/>
      <c r="Q24" s="166" t="s">
        <v>392</v>
      </c>
      <c r="R24" s="166"/>
      <c r="S24" s="172"/>
      <c r="T24" s="166"/>
      <c r="U24" s="166" t="s">
        <v>393</v>
      </c>
      <c r="V24" s="166"/>
      <c r="W24" s="165">
        <v>5250</v>
      </c>
      <c r="X24" s="166"/>
      <c r="Y24" s="165"/>
      <c r="Z24" s="166"/>
      <c r="AA24" s="165">
        <v>5250</v>
      </c>
      <c r="AB24" s="166"/>
      <c r="AC24" s="165">
        <v>763133.1</v>
      </c>
    </row>
    <row r="25" spans="1:29" x14ac:dyDescent="0.3">
      <c r="A25" s="166"/>
      <c r="B25" s="166"/>
      <c r="C25" s="166"/>
      <c r="D25" s="166"/>
      <c r="E25" s="166"/>
      <c r="F25" s="166"/>
      <c r="G25" s="166" t="s">
        <v>388</v>
      </c>
      <c r="H25" s="166"/>
      <c r="I25" s="171">
        <v>45425</v>
      </c>
      <c r="J25" s="166"/>
      <c r="K25" s="166" t="s">
        <v>431</v>
      </c>
      <c r="L25" s="166"/>
      <c r="M25" s="175" t="s">
        <v>420</v>
      </c>
      <c r="N25" s="175"/>
      <c r="O25" s="175" t="s">
        <v>432</v>
      </c>
      <c r="P25" s="175"/>
      <c r="Q25" s="175" t="s">
        <v>392</v>
      </c>
      <c r="R25" s="175"/>
      <c r="S25" s="176"/>
      <c r="T25" s="175"/>
      <c r="U25" s="175" t="s">
        <v>393</v>
      </c>
      <c r="V25" s="175"/>
      <c r="W25" s="177">
        <v>741586.38</v>
      </c>
      <c r="X25" s="166"/>
      <c r="Y25" s="165"/>
      <c r="Z25" s="166"/>
      <c r="AA25" s="165">
        <v>741586.38</v>
      </c>
      <c r="AB25" s="166"/>
      <c r="AC25" s="165">
        <v>1504719.48</v>
      </c>
    </row>
    <row r="26" spans="1:29" x14ac:dyDescent="0.3">
      <c r="A26" s="166"/>
      <c r="B26" s="166"/>
      <c r="C26" s="166"/>
      <c r="D26" s="166"/>
      <c r="E26" s="166"/>
      <c r="F26" s="166"/>
      <c r="G26" s="166" t="s">
        <v>388</v>
      </c>
      <c r="H26" s="166"/>
      <c r="I26" s="171">
        <v>45447</v>
      </c>
      <c r="J26" s="166"/>
      <c r="K26" s="166" t="s">
        <v>433</v>
      </c>
      <c r="L26" s="166"/>
      <c r="M26" s="166" t="s">
        <v>395</v>
      </c>
      <c r="N26" s="166"/>
      <c r="O26" s="166" t="s">
        <v>434</v>
      </c>
      <c r="P26" s="166"/>
      <c r="Q26" s="166" t="s">
        <v>392</v>
      </c>
      <c r="R26" s="166"/>
      <c r="S26" s="172"/>
      <c r="T26" s="166"/>
      <c r="U26" s="166" t="s">
        <v>393</v>
      </c>
      <c r="V26" s="166"/>
      <c r="W26" s="165">
        <v>2178</v>
      </c>
      <c r="X26" s="166"/>
      <c r="Y26" s="165"/>
      <c r="Z26" s="166"/>
      <c r="AA26" s="165">
        <v>2178</v>
      </c>
      <c r="AB26" s="166"/>
      <c r="AC26" s="165">
        <v>1506897.48</v>
      </c>
    </row>
    <row r="27" spans="1:29" x14ac:dyDescent="0.3">
      <c r="A27" s="166"/>
      <c r="B27" s="166"/>
      <c r="C27" s="166"/>
      <c r="D27" s="166"/>
      <c r="E27" s="166"/>
      <c r="F27" s="166"/>
      <c r="G27" s="166" t="s">
        <v>388</v>
      </c>
      <c r="H27" s="166"/>
      <c r="I27" s="171">
        <v>45455</v>
      </c>
      <c r="J27" s="166"/>
      <c r="K27" s="166" t="s">
        <v>435</v>
      </c>
      <c r="L27" s="166"/>
      <c r="M27" s="166" t="s">
        <v>436</v>
      </c>
      <c r="N27" s="166"/>
      <c r="O27" s="166" t="s">
        <v>437</v>
      </c>
      <c r="P27" s="166"/>
      <c r="Q27" s="166" t="s">
        <v>438</v>
      </c>
      <c r="R27" s="166"/>
      <c r="S27" s="172"/>
      <c r="T27" s="166"/>
      <c r="U27" s="166" t="s">
        <v>393</v>
      </c>
      <c r="V27" s="166"/>
      <c r="W27" s="165">
        <v>35000</v>
      </c>
      <c r="X27" s="166"/>
      <c r="Y27" s="165"/>
      <c r="Z27" s="166"/>
      <c r="AA27" s="165">
        <v>35000</v>
      </c>
      <c r="AB27" s="166"/>
      <c r="AC27" s="165">
        <v>1541897.48</v>
      </c>
    </row>
    <row r="28" spans="1:29" x14ac:dyDescent="0.3">
      <c r="A28" s="166"/>
      <c r="B28" s="166"/>
      <c r="C28" s="166"/>
      <c r="D28" s="166"/>
      <c r="E28" s="166"/>
      <c r="F28" s="166"/>
      <c r="G28" s="166" t="s">
        <v>388</v>
      </c>
      <c r="H28" s="166"/>
      <c r="I28" s="171">
        <v>45467</v>
      </c>
      <c r="J28" s="166"/>
      <c r="K28" s="166" t="s">
        <v>439</v>
      </c>
      <c r="L28" s="166"/>
      <c r="M28" s="175" t="s">
        <v>420</v>
      </c>
      <c r="N28" s="175"/>
      <c r="O28" s="175" t="s">
        <v>440</v>
      </c>
      <c r="P28" s="175"/>
      <c r="Q28" s="175" t="s">
        <v>392</v>
      </c>
      <c r="R28" s="175"/>
      <c r="S28" s="176"/>
      <c r="T28" s="175"/>
      <c r="U28" s="175" t="s">
        <v>393</v>
      </c>
      <c r="V28" s="175"/>
      <c r="W28" s="177">
        <v>874022.72</v>
      </c>
      <c r="X28" s="166"/>
      <c r="Y28" s="165"/>
      <c r="Z28" s="166"/>
      <c r="AA28" s="165">
        <v>874022.72</v>
      </c>
      <c r="AB28" s="166"/>
      <c r="AC28" s="165">
        <v>2415920.2000000002</v>
      </c>
    </row>
    <row r="29" spans="1:29" ht="15" thickBot="1" x14ac:dyDescent="0.35">
      <c r="A29" s="166"/>
      <c r="B29" s="166"/>
      <c r="C29" s="166"/>
      <c r="D29" s="166"/>
      <c r="E29" s="166"/>
      <c r="F29" s="166"/>
      <c r="G29" s="166" t="s">
        <v>441</v>
      </c>
      <c r="H29" s="166"/>
      <c r="I29" s="171">
        <v>45473</v>
      </c>
      <c r="J29" s="166"/>
      <c r="K29" s="166" t="s">
        <v>442</v>
      </c>
      <c r="L29" s="166"/>
      <c r="M29" s="166"/>
      <c r="N29" s="166"/>
      <c r="O29" s="166"/>
      <c r="P29" s="166"/>
      <c r="Q29" s="166"/>
      <c r="R29" s="166"/>
      <c r="S29" s="172"/>
      <c r="T29" s="166"/>
      <c r="U29" s="166" t="s">
        <v>164</v>
      </c>
      <c r="V29" s="166"/>
      <c r="W29" s="165"/>
      <c r="X29" s="166"/>
      <c r="Y29" s="165">
        <v>2415920.2000000002</v>
      </c>
      <c r="Z29" s="166"/>
      <c r="AA29" s="165">
        <v>-2415920.2000000002</v>
      </c>
      <c r="AB29" s="166"/>
      <c r="AC29" s="165">
        <v>0</v>
      </c>
    </row>
    <row r="30" spans="1:29" ht="15" thickBot="1" x14ac:dyDescent="0.35">
      <c r="A30" s="166"/>
      <c r="B30" s="166"/>
      <c r="C30" s="166"/>
      <c r="D30" s="166" t="s">
        <v>443</v>
      </c>
      <c r="E30" s="166"/>
      <c r="F30" s="166"/>
      <c r="G30" s="166"/>
      <c r="H30" s="166"/>
      <c r="I30" s="171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73">
        <f>ROUND(SUM(W4:W29),5)</f>
        <v>2415920.2000000002</v>
      </c>
      <c r="X30" s="166"/>
      <c r="Y30" s="173">
        <f>ROUND(SUM(Y4:Y29),5)</f>
        <v>2415920.2000000002</v>
      </c>
      <c r="Z30" s="166"/>
      <c r="AA30" s="165"/>
      <c r="AB30" s="166"/>
      <c r="AC30" s="173">
        <f>AC29</f>
        <v>0</v>
      </c>
    </row>
    <row r="31" spans="1:29" ht="15" thickBot="1" x14ac:dyDescent="0.35">
      <c r="A31" s="166"/>
      <c r="B31" s="166"/>
      <c r="C31" s="166" t="s">
        <v>192</v>
      </c>
      <c r="D31" s="166"/>
      <c r="E31" s="166"/>
      <c r="F31" s="166"/>
      <c r="G31" s="166"/>
      <c r="H31" s="166"/>
      <c r="I31" s="171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73">
        <f>W30</f>
        <v>2415920.2000000002</v>
      </c>
      <c r="X31" s="166"/>
      <c r="Y31" s="173">
        <f>Y30</f>
        <v>2415920.2000000002</v>
      </c>
      <c r="Z31" s="166"/>
      <c r="AA31" s="165"/>
      <c r="AB31" s="166"/>
      <c r="AC31" s="173">
        <f>AC30</f>
        <v>0</v>
      </c>
    </row>
    <row r="32" spans="1:29" ht="15" thickBot="1" x14ac:dyDescent="0.35">
      <c r="A32" s="166"/>
      <c r="B32" s="166" t="s">
        <v>76</v>
      </c>
      <c r="C32" s="166"/>
      <c r="D32" s="166"/>
      <c r="E32" s="166"/>
      <c r="F32" s="166"/>
      <c r="G32" s="166"/>
      <c r="H32" s="166"/>
      <c r="I32" s="171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73">
        <f>W31</f>
        <v>2415920.2000000002</v>
      </c>
      <c r="X32" s="166"/>
      <c r="Y32" s="173">
        <f>Y31</f>
        <v>2415920.2000000002</v>
      </c>
      <c r="Z32" s="166"/>
      <c r="AA32" s="165"/>
      <c r="AB32" s="166"/>
      <c r="AC32" s="173">
        <f>AC31</f>
        <v>0</v>
      </c>
    </row>
    <row r="33" spans="1:29" s="161" customFormat="1" ht="10.8" thickBot="1" x14ac:dyDescent="0.25">
      <c r="A33" s="162" t="s">
        <v>444</v>
      </c>
      <c r="B33" s="162"/>
      <c r="C33" s="162"/>
      <c r="D33" s="162"/>
      <c r="E33" s="162"/>
      <c r="F33" s="162"/>
      <c r="G33" s="162"/>
      <c r="H33" s="162"/>
      <c r="I33" s="169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74">
        <f>W32</f>
        <v>2415920.2000000002</v>
      </c>
      <c r="X33" s="162"/>
      <c r="Y33" s="174">
        <f>Y32</f>
        <v>2415920.2000000002</v>
      </c>
      <c r="Z33" s="162"/>
      <c r="AA33" s="170"/>
      <c r="AB33" s="162"/>
      <c r="AC33" s="174">
        <f>AC32</f>
        <v>0</v>
      </c>
    </row>
    <row r="34" spans="1:29" ht="15" thickTop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Dashboard</vt:lpstr>
      <vt:lpstr>FS Summary</vt:lpstr>
      <vt:lpstr>P&amp;L Summary</vt:lpstr>
      <vt:lpstr>Balance Sheet</vt:lpstr>
      <vt:lpstr>P&amp;L Detail</vt:lpstr>
      <vt:lpstr>FY25 Federal Claims</vt:lpstr>
      <vt:lpstr>Other State Revenues</vt:lpstr>
      <vt:lpstr>FY24 Fed. Claims</vt:lpstr>
      <vt:lpstr>FY24 Construction</vt:lpstr>
      <vt:lpstr>FY25 Construction</vt:lpstr>
      <vt:lpstr>Interest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Damar</dc:creator>
  <cp:lastModifiedBy>Hasan Damar</cp:lastModifiedBy>
  <cp:lastPrinted>2025-04-17T21:08:52Z</cp:lastPrinted>
  <dcterms:created xsi:type="dcterms:W3CDTF">2016-11-14T19:51:17Z</dcterms:created>
  <dcterms:modified xsi:type="dcterms:W3CDTF">2025-05-20T17:37:01Z</dcterms:modified>
</cp:coreProperties>
</file>